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unovarh.HGKBR\Desktop\Заседание 13.06.2019 г\№96-ПП Мининфр. измен в № 200-ПП\"/>
    </mc:Choice>
  </mc:AlternateContent>
  <bookViews>
    <workbookView xWindow="0" yWindow="60" windowWidth="19035" windowHeight="11010"/>
  </bookViews>
  <sheets>
    <sheet name="Лист1" sheetId="1" r:id="rId1"/>
  </sheets>
  <definedNames>
    <definedName name="_xlnm.Print_Titles" localSheetId="0">Лист1!$13:$17</definedName>
    <definedName name="_xlnm.Print_Area" localSheetId="0">Лист1!$A$1:$V$242</definedName>
  </definedNames>
  <calcPr calcId="152511"/>
</workbook>
</file>

<file path=xl/calcChain.xml><?xml version="1.0" encoding="utf-8"?>
<calcChain xmlns="http://schemas.openxmlformats.org/spreadsheetml/2006/main">
  <c r="R233" i="1" l="1"/>
  <c r="S233" i="1"/>
  <c r="G233" i="1"/>
  <c r="H233" i="1"/>
  <c r="J233" i="1"/>
  <c r="K233" i="1"/>
  <c r="M233" i="1"/>
  <c r="H225" i="1"/>
  <c r="I225" i="1"/>
  <c r="V223" i="1"/>
  <c r="V224" i="1"/>
  <c r="J225" i="1"/>
  <c r="K225" i="1"/>
  <c r="M225" i="1"/>
  <c r="R225" i="1"/>
  <c r="S225" i="1"/>
  <c r="R238" i="1"/>
  <c r="M238" i="1"/>
  <c r="L238" i="1"/>
  <c r="K238" i="1"/>
  <c r="J238" i="1"/>
  <c r="I238" i="1"/>
  <c r="H238" i="1"/>
  <c r="G238" i="1"/>
  <c r="N238" i="1"/>
  <c r="O238" i="1"/>
  <c r="P238" i="1"/>
  <c r="Q238" i="1"/>
  <c r="T238" i="1"/>
  <c r="U238" i="1"/>
  <c r="V236" i="1"/>
  <c r="V235" i="1"/>
  <c r="L233" i="1"/>
  <c r="I233" i="1"/>
  <c r="M202" i="1"/>
  <c r="V202" i="1" s="1"/>
  <c r="M201" i="1"/>
  <c r="V201" i="1" s="1"/>
  <c r="M200" i="1"/>
  <c r="V200" i="1" s="1"/>
  <c r="M199" i="1"/>
  <c r="V199" i="1" s="1"/>
  <c r="M198" i="1"/>
  <c r="V198" i="1" s="1"/>
  <c r="M197" i="1"/>
  <c r="V197" i="1" s="1"/>
  <c r="S204" i="1"/>
  <c r="V204" i="1" s="1"/>
  <c r="M203" i="1"/>
  <c r="V203" i="1" s="1"/>
  <c r="O140" i="1"/>
  <c r="V140" i="1" s="1"/>
  <c r="S164" i="1"/>
  <c r="M164" i="1"/>
  <c r="M163" i="1"/>
  <c r="V163" i="1" s="1"/>
  <c r="M162" i="1"/>
  <c r="V162" i="1" s="1"/>
  <c r="S161" i="1"/>
  <c r="M161" i="1"/>
  <c r="S160" i="1"/>
  <c r="M160" i="1"/>
  <c r="J160" i="1"/>
  <c r="S159" i="1"/>
  <c r="M159" i="1"/>
  <c r="S158" i="1"/>
  <c r="M158" i="1"/>
  <c r="S157" i="1"/>
  <c r="M157" i="1"/>
  <c r="S156" i="1"/>
  <c r="M156" i="1"/>
  <c r="J156" i="1"/>
  <c r="S155" i="1"/>
  <c r="M155" i="1"/>
  <c r="J155" i="1"/>
  <c r="S154" i="1"/>
  <c r="M154" i="1"/>
  <c r="S153" i="1"/>
  <c r="V153" i="1" s="1"/>
  <c r="S152" i="1"/>
  <c r="M152" i="1"/>
  <c r="S151" i="1"/>
  <c r="M151" i="1"/>
  <c r="J151" i="1"/>
  <c r="S150" i="1"/>
  <c r="M150" i="1"/>
  <c r="S149" i="1"/>
  <c r="J149" i="1"/>
  <c r="O148" i="1"/>
  <c r="V148" i="1" s="1"/>
  <c r="O147" i="1"/>
  <c r="V147" i="1" s="1"/>
  <c r="O146" i="1"/>
  <c r="V146" i="1" s="1"/>
  <c r="O145" i="1"/>
  <c r="V145" i="1" s="1"/>
  <c r="O144" i="1"/>
  <c r="V144" i="1" s="1"/>
  <c r="O143" i="1"/>
  <c r="V143" i="1" s="1"/>
  <c r="O142" i="1"/>
  <c r="V142" i="1" s="1"/>
  <c r="O141" i="1"/>
  <c r="V141" i="1" s="1"/>
  <c r="R187" i="1"/>
  <c r="V182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3" i="1"/>
  <c r="V184" i="1"/>
  <c r="V185" i="1"/>
  <c r="V186" i="1"/>
  <c r="L187" i="1"/>
  <c r="K187" i="1"/>
  <c r="I187" i="1"/>
  <c r="H187" i="1"/>
  <c r="G187" i="1"/>
  <c r="M166" i="1"/>
  <c r="V166" i="1" s="1"/>
  <c r="M165" i="1"/>
  <c r="V165" i="1" s="1"/>
  <c r="N187" i="1"/>
  <c r="P187" i="1"/>
  <c r="Q187" i="1"/>
  <c r="T187" i="1"/>
  <c r="U187" i="1"/>
  <c r="V154" i="1" l="1"/>
  <c r="V205" i="1"/>
  <c r="V152" i="1"/>
  <c r="M187" i="1"/>
  <c r="V161" i="1"/>
  <c r="V164" i="1"/>
  <c r="V149" i="1"/>
  <c r="V151" i="1"/>
  <c r="V156" i="1"/>
  <c r="V158" i="1"/>
  <c r="V150" i="1"/>
  <c r="V155" i="1"/>
  <c r="V160" i="1"/>
  <c r="S187" i="1"/>
  <c r="J187" i="1"/>
  <c r="V159" i="1"/>
  <c r="V187" i="1" l="1"/>
  <c r="S132" i="1"/>
  <c r="M132" i="1"/>
  <c r="V134" i="1"/>
  <c r="V121" i="1"/>
  <c r="V111" i="1"/>
  <c r="V110" i="1"/>
  <c r="M108" i="1"/>
  <c r="L108" i="1"/>
  <c r="V88" i="1"/>
  <c r="S237" i="1" l="1"/>
  <c r="S238" i="1" l="1"/>
  <c r="V237" i="1"/>
  <c r="V238" i="1" s="1"/>
  <c r="M207" i="1"/>
  <c r="V131" i="1"/>
  <c r="V130" i="1"/>
  <c r="V127" i="1"/>
  <c r="V122" i="1"/>
  <c r="V123" i="1"/>
  <c r="V124" i="1"/>
  <c r="V117" i="1"/>
  <c r="V118" i="1"/>
  <c r="V116" i="1"/>
  <c r="V112" i="1"/>
  <c r="V113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83" i="1"/>
  <c r="V82" i="1"/>
  <c r="V79" i="1"/>
  <c r="V76" i="1"/>
  <c r="V73" i="1"/>
  <c r="V72" i="1"/>
  <c r="V69" i="1"/>
  <c r="V66" i="1"/>
  <c r="V63" i="1"/>
  <c r="V62" i="1"/>
  <c r="V57" i="1"/>
  <c r="V58" i="1"/>
  <c r="V59" i="1"/>
  <c r="V56" i="1"/>
  <c r="V51" i="1"/>
  <c r="V52" i="1"/>
  <c r="V53" i="1"/>
  <c r="V50" i="1"/>
  <c r="V47" i="1"/>
  <c r="V46" i="1"/>
  <c r="H44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21" i="1"/>
  <c r="V125" i="1" l="1"/>
  <c r="O187" i="1"/>
  <c r="V114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G212" i="1"/>
  <c r="L225" i="1" l="1"/>
  <c r="N225" i="1"/>
  <c r="O225" i="1"/>
  <c r="P225" i="1"/>
  <c r="Q225" i="1"/>
  <c r="T225" i="1"/>
  <c r="U225" i="1"/>
  <c r="G225" i="1"/>
  <c r="R128" i="1"/>
  <c r="S12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G208" i="1"/>
  <c r="V207" i="1"/>
  <c r="V225" i="1" l="1"/>
  <c r="V212" i="1"/>
  <c r="S108" i="1" l="1"/>
  <c r="U233" i="1" l="1"/>
  <c r="T233" i="1"/>
  <c r="Q233" i="1"/>
  <c r="P233" i="1"/>
  <c r="O233" i="1"/>
  <c r="N233" i="1"/>
  <c r="M221" i="1"/>
  <c r="L221" i="1"/>
  <c r="K221" i="1"/>
  <c r="J221" i="1"/>
  <c r="I221" i="1"/>
  <c r="H221" i="1"/>
  <c r="G221" i="1"/>
  <c r="V208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V194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V191" i="1"/>
  <c r="V190" i="1"/>
  <c r="V189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V135" i="1"/>
  <c r="V136" i="1" s="1"/>
  <c r="U132" i="1"/>
  <c r="T132" i="1"/>
  <c r="R132" i="1"/>
  <c r="Q132" i="1"/>
  <c r="P132" i="1"/>
  <c r="O132" i="1"/>
  <c r="N132" i="1"/>
  <c r="L132" i="1"/>
  <c r="K132" i="1"/>
  <c r="J132" i="1"/>
  <c r="I132" i="1"/>
  <c r="H132" i="1"/>
  <c r="G132" i="1"/>
  <c r="U128" i="1"/>
  <c r="T128" i="1"/>
  <c r="Q128" i="1"/>
  <c r="P128" i="1"/>
  <c r="O128" i="1"/>
  <c r="N128" i="1"/>
  <c r="M128" i="1"/>
  <c r="L128" i="1"/>
  <c r="K128" i="1"/>
  <c r="J128" i="1"/>
  <c r="I128" i="1"/>
  <c r="H128" i="1"/>
  <c r="G128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V108" i="1"/>
  <c r="U108" i="1"/>
  <c r="T108" i="1"/>
  <c r="R108" i="1"/>
  <c r="Q108" i="1"/>
  <c r="P108" i="1"/>
  <c r="O108" i="1"/>
  <c r="N108" i="1"/>
  <c r="K108" i="1"/>
  <c r="J108" i="1"/>
  <c r="I108" i="1"/>
  <c r="H108" i="1"/>
  <c r="G108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V80" i="1"/>
  <c r="V77" i="1"/>
  <c r="U77" i="1"/>
  <c r="T77" i="1"/>
  <c r="Q77" i="1"/>
  <c r="P77" i="1"/>
  <c r="O77" i="1"/>
  <c r="N77" i="1"/>
  <c r="M77" i="1"/>
  <c r="L77" i="1"/>
  <c r="K77" i="1"/>
  <c r="I77" i="1"/>
  <c r="H77" i="1"/>
  <c r="G77" i="1"/>
  <c r="U74" i="1"/>
  <c r="T74" i="1"/>
  <c r="R74" i="1"/>
  <c r="Q74" i="1"/>
  <c r="P74" i="1"/>
  <c r="O74" i="1"/>
  <c r="N74" i="1"/>
  <c r="L74" i="1"/>
  <c r="K74" i="1"/>
  <c r="J74" i="1"/>
  <c r="I74" i="1"/>
  <c r="H74" i="1"/>
  <c r="G74" i="1"/>
  <c r="S74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V70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V67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G44" i="1"/>
  <c r="M239" i="1" l="1"/>
  <c r="H239" i="1"/>
  <c r="J239" i="1"/>
  <c r="L239" i="1"/>
  <c r="G239" i="1"/>
  <c r="I239" i="1"/>
  <c r="K239" i="1"/>
  <c r="V233" i="1"/>
  <c r="S137" i="1"/>
  <c r="I137" i="1"/>
  <c r="G137" i="1"/>
  <c r="L137" i="1"/>
  <c r="M137" i="1"/>
  <c r="R137" i="1"/>
  <c r="J137" i="1"/>
  <c r="O137" i="1"/>
  <c r="K137" i="1"/>
  <c r="H137" i="1"/>
  <c r="V84" i="1"/>
  <c r="V64" i="1"/>
  <c r="U137" i="1"/>
  <c r="N137" i="1"/>
  <c r="Q137" i="1"/>
  <c r="P137" i="1"/>
  <c r="T137" i="1"/>
  <c r="V74" i="1"/>
  <c r="V192" i="1"/>
  <c r="U85" i="1"/>
  <c r="V128" i="1"/>
  <c r="V195" i="1"/>
  <c r="V132" i="1"/>
  <c r="J85" i="1"/>
  <c r="N85" i="1"/>
  <c r="R85" i="1"/>
  <c r="I85" i="1"/>
  <c r="G85" i="1"/>
  <c r="K85" i="1"/>
  <c r="O85" i="1"/>
  <c r="V119" i="1"/>
  <c r="Q85" i="1"/>
  <c r="V60" i="1"/>
  <c r="H85" i="1"/>
  <c r="L85" i="1"/>
  <c r="P85" i="1"/>
  <c r="T85" i="1"/>
  <c r="S85" i="1"/>
  <c r="M74" i="1"/>
  <c r="M85" i="1" s="1"/>
  <c r="V137" i="1" l="1"/>
  <c r="V85" i="1"/>
  <c r="L18" i="1"/>
  <c r="H18" i="1"/>
  <c r="M18" i="1"/>
  <c r="G18" i="1"/>
  <c r="J18" i="1"/>
  <c r="I18" i="1"/>
  <c r="K18" i="1"/>
  <c r="N221" i="1"/>
  <c r="P221" i="1"/>
  <c r="O221" i="1"/>
  <c r="P239" i="1" l="1"/>
  <c r="P18" i="1" s="1"/>
  <c r="O239" i="1"/>
  <c r="O18" i="1" s="1"/>
  <c r="N239" i="1"/>
  <c r="N18" i="1" s="1"/>
  <c r="U221" i="1"/>
  <c r="Q221" i="1"/>
  <c r="R221" i="1"/>
  <c r="T221" i="1"/>
  <c r="S221" i="1"/>
  <c r="S239" i="1" l="1"/>
  <c r="S18" i="1" s="1"/>
  <c r="R239" i="1"/>
  <c r="R18" i="1" s="1"/>
  <c r="V221" i="1"/>
  <c r="V239" i="1" s="1"/>
  <c r="V18" i="1" s="1"/>
  <c r="U239" i="1"/>
  <c r="U18" i="1" s="1"/>
  <c r="T239" i="1"/>
  <c r="T18" i="1" s="1"/>
  <c r="Q239" i="1"/>
  <c r="Q18" i="1" s="1"/>
</calcChain>
</file>

<file path=xl/sharedStrings.xml><?xml version="1.0" encoding="utf-8"?>
<sst xmlns="http://schemas.openxmlformats.org/spreadsheetml/2006/main" count="703" uniqueCount="308">
  <si>
    <t>№ п/п</t>
  </si>
  <si>
    <t>Адрес МКД</t>
  </si>
  <si>
    <t>Материал стен</t>
  </si>
  <si>
    <t>Количество этажей</t>
  </si>
  <si>
    <t>Количество подъездов</t>
  </si>
  <si>
    <t>всего:</t>
  </si>
  <si>
    <t>в том числе жилых помещений, находящихся в
собственности граждан</t>
  </si>
  <si>
    <t>Количество жителей, зарегистрированных в МКД
на дату утверждения программы</t>
  </si>
  <si>
    <t>чел.</t>
  </si>
  <si>
    <t>руб.</t>
  </si>
  <si>
    <t>X</t>
  </si>
  <si>
    <t>г.о.Нальчик</t>
  </si>
  <si>
    <t>Ремонт крыши</t>
  </si>
  <si>
    <t>Ремонт или замена лифтового оборудования</t>
  </si>
  <si>
    <t>ед.</t>
  </si>
  <si>
    <t>Ремонт подвальных помещений</t>
  </si>
  <si>
    <t>Вид ремонта</t>
  </si>
  <si>
    <t>Утепление и ремонт фасада</t>
  </si>
  <si>
    <t>Ремонт фундаментов</t>
  </si>
  <si>
    <t>Год ввода в эксплуатацию</t>
  </si>
  <si>
    <t>Общая площадь МКД</t>
  </si>
  <si>
    <t>Итого по г.о. Нальчик</t>
  </si>
  <si>
    <t>г.о. Прохладный</t>
  </si>
  <si>
    <t>1</t>
  </si>
  <si>
    <t>2</t>
  </si>
  <si>
    <t>3</t>
  </si>
  <si>
    <t>4</t>
  </si>
  <si>
    <t>5</t>
  </si>
  <si>
    <t>6</t>
  </si>
  <si>
    <t>7</t>
  </si>
  <si>
    <t>8</t>
  </si>
  <si>
    <t>г.п.Нарткала</t>
  </si>
  <si>
    <t>Итого по г.п. Нарткала</t>
  </si>
  <si>
    <t>Прохладненский муниципальный район</t>
  </si>
  <si>
    <t>г.п.Тырныауз</t>
  </si>
  <si>
    <t>Итого по г.п. Тырныауз</t>
  </si>
  <si>
    <t xml:space="preserve">Итого по г.о. Прохладный </t>
  </si>
  <si>
    <t>г.п. Залукокоаже</t>
  </si>
  <si>
    <t>Итого по г.п. Залукокоаже</t>
  </si>
  <si>
    <t>Итого по г.о. Баксан</t>
  </si>
  <si>
    <t>2017 год</t>
  </si>
  <si>
    <t>Итого за 2017 год</t>
  </si>
  <si>
    <t>2018 год</t>
  </si>
  <si>
    <t>Терский муниципальный район</t>
  </si>
  <si>
    <t>Итого по Терскому муниципальному району</t>
  </si>
  <si>
    <t>Х</t>
  </si>
  <si>
    <t>2019 год</t>
  </si>
  <si>
    <t>Чегемский мунципальный район</t>
  </si>
  <si>
    <t>Итого по Чегемскому муниципальному району</t>
  </si>
  <si>
    <t>г.о. Баксан</t>
  </si>
  <si>
    <t>Итого по Прохладненскому муниципальному району:</t>
  </si>
  <si>
    <t>ул. Ленина, 135</t>
  </si>
  <si>
    <t>ул. Свободы, 95</t>
  </si>
  <si>
    <t>пер. Больничный, 3</t>
  </si>
  <si>
    <t>ул. Петренко, 78</t>
  </si>
  <si>
    <t>ул.Эльбрусская, 1-б</t>
  </si>
  <si>
    <t>ул.Чернышевского, 278</t>
  </si>
  <si>
    <t>пр.Шогенцукова, 25</t>
  </si>
  <si>
    <t>ул.Эльбрусская, 1-а</t>
  </si>
  <si>
    <t>ул.Гагарина, 8</t>
  </si>
  <si>
    <t>ул.Чернышевского, 274</t>
  </si>
  <si>
    <t>ул.Гагарина, 2/4</t>
  </si>
  <si>
    <t>ул.Гагарина, 2/2</t>
  </si>
  <si>
    <t>ул.Чернышевского, 272</t>
  </si>
  <si>
    <t>ул.Мусова, 16</t>
  </si>
  <si>
    <t>кирпич</t>
  </si>
  <si>
    <t>ул.Гагарина, 18/1</t>
  </si>
  <si>
    <t>ул.Чайковского, 73</t>
  </si>
  <si>
    <t>ул.Профсоюзная, 230</t>
  </si>
  <si>
    <t>ул.Идарова, 164</t>
  </si>
  <si>
    <t>3783.9</t>
  </si>
  <si>
    <t>ул.Идарова, 166</t>
  </si>
  <si>
    <t>пр.Шогенцукова, 40</t>
  </si>
  <si>
    <t>ул.Гагарина, 18/2</t>
  </si>
  <si>
    <t>ул.Гагарина, 2/1</t>
  </si>
  <si>
    <t>ул.Гагарина, 2/3</t>
  </si>
  <si>
    <t>ул.Мальбахова, 28-а</t>
  </si>
  <si>
    <t>пр.Шогенцукова, 26</t>
  </si>
  <si>
    <t>12</t>
  </si>
  <si>
    <t>пр.Ленина, 7-а</t>
  </si>
  <si>
    <t>ул.Тарчокова, 54-в</t>
  </si>
  <si>
    <t>7-10</t>
  </si>
  <si>
    <t>ул.Чернышевского, 268</t>
  </si>
  <si>
    <t>ул.Чернышевского, 270</t>
  </si>
  <si>
    <t>ул.Атажукина, 8</t>
  </si>
  <si>
    <t>ул.Мусова, 33</t>
  </si>
  <si>
    <t>ул.Гагарина, 6</t>
  </si>
  <si>
    <t>ул.Идарова, 170</t>
  </si>
  <si>
    <t>ул.Эльбрусская, 1</t>
  </si>
  <si>
    <t>ул.Нартановская, 12</t>
  </si>
  <si>
    <t>ул.Тарчокова, 54-б</t>
  </si>
  <si>
    <t>пр.Шогенцукова, 25-а</t>
  </si>
  <si>
    <t>пр.Шогенцукова, 29</t>
  </si>
  <si>
    <t>пр.Шогенцукова, 29-а</t>
  </si>
  <si>
    <t>пр.Шогенцукова, 42</t>
  </si>
  <si>
    <t>ул.Мальбахова, 34-б</t>
  </si>
  <si>
    <t>ул.Калинина, 250-б</t>
  </si>
  <si>
    <t>ул.Гагарина, 18/3</t>
  </si>
  <si>
    <t>ул.Ахохова, 94</t>
  </si>
  <si>
    <t>ул.Идарова, 174</t>
  </si>
  <si>
    <t>ул.Чернышевского, 276</t>
  </si>
  <si>
    <t>ул.Нартановская, 10</t>
  </si>
  <si>
    <t>ул.Калинина, 250-а</t>
  </si>
  <si>
    <t>Черекский муниципальный район</t>
  </si>
  <si>
    <t>ИТОГО за 2018 год</t>
  </si>
  <si>
    <t>Итого за 2019 год</t>
  </si>
  <si>
    <t>ВСЕГО 2017-2019 годы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</si>
  <si>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</si>
  <si>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</si>
  <si>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</si>
  <si>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</si>
  <si>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</si>
  <si>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</si>
  <si>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</si>
  <si>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</si>
  <si>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</si>
  <si>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</si>
  <si>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</si>
  <si>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</si>
  <si>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</si>
  <si>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</si>
  <si>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</si>
  <si>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</si>
  <si>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</si>
  <si>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</si>
  <si>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</si>
  <si>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</si>
  <si>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</si>
  <si>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</si>
  <si>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</si>
  <si>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</si>
  <si>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</si>
  <si>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</si>
  <si>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Итого по Черекскому муниципальному району</t>
  </si>
  <si>
    <t>Чегемский муниципальный район</t>
  </si>
  <si>
    <t>ул.Гагарина, 14</t>
  </si>
  <si>
    <t>г.п. Майский</t>
  </si>
  <si>
    <t>Итого по г.п. Майский</t>
  </si>
  <si>
    <t>ул. Ленина, 33</t>
  </si>
  <si>
    <t>ул. Ленина, 38/2</t>
  </si>
  <si>
    <t>ул.Добровольского, 41</t>
  </si>
  <si>
    <t>147</t>
  </si>
  <si>
    <t>ул. Боронтова, 47</t>
  </si>
  <si>
    <t>с.п. Ново-Полтавское, ул. Третьякова, 117</t>
  </si>
  <si>
    <t>с.п. Советское, ул. Угнич, 3</t>
  </si>
  <si>
    <t>ул. Промышленная, 3</t>
  </si>
  <si>
    <t>ул. Революционная, 1а</t>
  </si>
  <si>
    <t>пр. Шогенцукова, 8</t>
  </si>
  <si>
    <t>ул. Карашаева, 9</t>
  </si>
  <si>
    <t>36</t>
  </si>
  <si>
    <t>37</t>
  </si>
  <si>
    <t>38</t>
  </si>
  <si>
    <t>39</t>
  </si>
  <si>
    <t>40</t>
  </si>
  <si>
    <t>41</t>
  </si>
  <si>
    <t>42</t>
  </si>
  <si>
    <t xml:space="preserve">к постановлению Правительства </t>
  </si>
  <si>
    <t xml:space="preserve">Кабардино-Балкарской Республики </t>
  </si>
  <si>
    <t>Стоимость капитального ремонта (в т.ч. изготовление проектно-сметной документации)</t>
  </si>
  <si>
    <t>Приложение</t>
  </si>
  <si>
    <t>кв.м</t>
  </si>
  <si>
    <t>с.п. Бабугент, ул Мечиева, 87</t>
  </si>
  <si>
    <t>г.п. Кашхатау, ул. Абаева, 12</t>
  </si>
  <si>
    <t>ул. Профсоюзная, 236</t>
  </si>
  <si>
    <t>шлакоблок</t>
  </si>
  <si>
    <t>Ремонт внутридомовых инженерных систем, руб.</t>
  </si>
  <si>
    <t>Установка коллективных (общедомовых)ПУ и УУ, руб.</t>
  </si>
  <si>
    <t>г.п. Терек, ул. Канкошева, 47</t>
  </si>
  <si>
    <t>г.п. Терек, ул. Мамхегова, 11</t>
  </si>
  <si>
    <t>ул. Ленина, 38/1</t>
  </si>
  <si>
    <t>ул. НКЗ, 16</t>
  </si>
  <si>
    <t>ул. Борукаева, 52</t>
  </si>
  <si>
    <t>ул. Ватутина, 22</t>
  </si>
  <si>
    <t>пр. Эльбрусский, 83</t>
  </si>
  <si>
    <t>с.п. Дейское, ул. Мальбахова, 120</t>
  </si>
  <si>
    <t>г.п. Терек, ул. Гуважукова, 47</t>
  </si>
  <si>
    <t>ул. Гагарина, 16</t>
  </si>
  <si>
    <t>ул. Лазо, 8</t>
  </si>
  <si>
    <t>ул. Свободы, 94</t>
  </si>
  <si>
    <t>ул. Свободы, 104</t>
  </si>
  <si>
    <t>ул. НКЗ, 18</t>
  </si>
  <si>
    <t>ул. Кабардинская, 105</t>
  </si>
  <si>
    <t>ул. Горького, 1</t>
  </si>
  <si>
    <t>г.п. Терек, ул. Ленина, 37</t>
  </si>
  <si>
    <t>г.п. Чегем, ул. Кярова, 24</t>
  </si>
  <si>
    <t>г.п. Чегем, ул. Кярова, 22</t>
  </si>
  <si>
    <t>г.п. Тырныауз, ул. Мусукаева, 13</t>
  </si>
  <si>
    <t>ул. Ленина, 101</t>
  </si>
  <si>
    <t>ул. Ленина, 80</t>
  </si>
  <si>
    <t>ул. Промышленная, 5</t>
  </si>
  <si>
    <t>ул. Ошнокова, 21</t>
  </si>
  <si>
    <t>ул.НКЗ, 17</t>
  </si>
  <si>
    <t>кр.панели</t>
  </si>
  <si>
    <t>ж/б панели</t>
  </si>
  <si>
    <t>ул. Гагарина, 18</t>
  </si>
  <si>
    <t>ул.Мальбахова, 5</t>
  </si>
  <si>
    <t>43</t>
  </si>
  <si>
    <t>ул.Кабардинская,18</t>
  </si>
  <si>
    <t xml:space="preserve">ул. Гагарина, 12 </t>
  </si>
  <si>
    <t>ул. Ленина, 35/1</t>
  </si>
  <si>
    <t>ул. Энгельса, 57/1</t>
  </si>
  <si>
    <t>ул. Энгельса, 41</t>
  </si>
  <si>
    <t>ул. Энгельса, 43</t>
  </si>
  <si>
    <t>ул. Энгельса, 61/1</t>
  </si>
  <si>
    <t>ул. Энгельса, 55</t>
  </si>
  <si>
    <t>г.п. Чегем, ул. Кярова,1 а</t>
  </si>
  <si>
    <t xml:space="preserve">ул. Ошнокова, 17 а </t>
  </si>
  <si>
    <t xml:space="preserve"> ул. Мусукаева, 13</t>
  </si>
  <si>
    <t>ул. Вологирова, 33</t>
  </si>
  <si>
    <t>ул. Вологирова, 22</t>
  </si>
  <si>
    <t>ул. Кабардинская,12</t>
  </si>
  <si>
    <t>ул. Кабардинская, 11</t>
  </si>
  <si>
    <t>блочный</t>
  </si>
  <si>
    <t>ул. Кабардинская, 13</t>
  </si>
  <si>
    <t>ул. Суворова, 12</t>
  </si>
  <si>
    <t>ул. Вологирова, 21</t>
  </si>
  <si>
    <t>ул. Кабардинская, 14</t>
  </si>
  <si>
    <t>пр. Ленина, 67</t>
  </si>
  <si>
    <t>ул. Кабардинская, 5</t>
  </si>
  <si>
    <t>туфовые</t>
  </si>
  <si>
    <t>пр. Ленина, 65</t>
  </si>
  <si>
    <t>ул. Горького, 3</t>
  </si>
  <si>
    <t>44</t>
  </si>
  <si>
    <t>45</t>
  </si>
  <si>
    <t>46</t>
  </si>
  <si>
    <t>47</t>
  </si>
  <si>
    <t>48</t>
  </si>
  <si>
    <t>49</t>
  </si>
  <si>
    <t>50</t>
  </si>
  <si>
    <t>51</t>
  </si>
  <si>
    <t>54</t>
  </si>
  <si>
    <t>ул. Ленина, 23</t>
  </si>
  <si>
    <t>панельные</t>
  </si>
  <si>
    <t>кирпичные</t>
  </si>
  <si>
    <t>52</t>
  </si>
  <si>
    <t>53</t>
  </si>
  <si>
    <t>57</t>
  </si>
  <si>
    <t>58</t>
  </si>
  <si>
    <t>ул. Головко, 3</t>
  </si>
  <si>
    <t>ул. Идарова, 162</t>
  </si>
  <si>
    <t>ул. Идарова, 1</t>
  </si>
  <si>
    <t>55</t>
  </si>
  <si>
    <t>56</t>
  </si>
  <si>
    <t>ул.Кирова,13</t>
  </si>
  <si>
    <t>ул.Ахохова, 143</t>
  </si>
  <si>
    <t>ул.Головко, 22</t>
  </si>
  <si>
    <t>блочные</t>
  </si>
  <si>
    <t>ул.Горького, 35</t>
  </si>
  <si>
    <t>ул.Кабардинская, 56</t>
  </si>
  <si>
    <t>ул.Мечникова, 124</t>
  </si>
  <si>
    <t>ул.Толстого, 96</t>
  </si>
  <si>
    <t>ул.Толстого, 98</t>
  </si>
  <si>
    <t>ул.Электроподстанция, 5</t>
  </si>
  <si>
    <t>ул.Учхоз,1</t>
  </si>
  <si>
    <t>ул.Ленина, 49</t>
  </si>
  <si>
    <t>ул.Горького, 76</t>
  </si>
  <si>
    <t>ул.Кешокова, 49</t>
  </si>
  <si>
    <t>ул.Эльбрусская, 17</t>
  </si>
  <si>
    <t>ул.Кешокова, 94</t>
  </si>
  <si>
    <t>ул.Мечникова, 126</t>
  </si>
  <si>
    <t>ул.Пачева, 61</t>
  </si>
  <si>
    <t>ул.Кабардинская, 9</t>
  </si>
  <si>
    <t>туфовый</t>
  </si>
  <si>
    <t>ул.Шогенцукова, 8А</t>
  </si>
  <si>
    <t>ул.Горького, 43</t>
  </si>
  <si>
    <t>ул.Шогенцукова, 12</t>
  </si>
  <si>
    <t>ул. Кабардинская, 7</t>
  </si>
  <si>
    <t>ул. Боронтова, 222/1</t>
  </si>
  <si>
    <t>ул.Боронтова,47</t>
  </si>
  <si>
    <t>ул. Свободы,107</t>
  </si>
  <si>
    <t>ул. Карла-Маркса, 2/3</t>
  </si>
  <si>
    <t>ул.Зорге, 6</t>
  </si>
  <si>
    <t>ул. Ленина 38/2</t>
  </si>
  <si>
    <t>ул. Мизиева, 8</t>
  </si>
  <si>
    <t>ул.Молодежная, 1</t>
  </si>
  <si>
    <t>ул.Баксанская, 9</t>
  </si>
  <si>
    <t>с.п. Интернациоанльное, ул. Парковая, 7</t>
  </si>
  <si>
    <t>с.п. Дейское, ул. Мальбахова, 122</t>
  </si>
  <si>
    <t>с.п. Ново-Хамидие, ул. Октябрьская, 2</t>
  </si>
  <si>
    <t>59</t>
  </si>
  <si>
    <t>60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</si>
  <si>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</si>
  <si>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</si>
  <si>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</si>
  <si>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</si>
  <si>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</si>
  <si>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</si>
  <si>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</si>
  <si>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</si>
  <si>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</si>
  <si>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</si>
  <si>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</si>
  <si>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</si>
  <si>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</si>
  <si>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</si>
  <si>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</si>
  <si>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</si>
  <si>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</si>
  <si>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</si>
  <si>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с.п. Янтарное,ул.Садовая, 8</t>
  </si>
  <si>
    <t>с.п. Янтарное,ул.Садовая, 10</t>
  </si>
  <si>
    <t>г.п. Чегем,ул.Героя России Кярова А.С., 1 а</t>
  </si>
  <si>
    <t>0.0</t>
  </si>
  <si>
    <t>с.п.п. Звездный, ул.Ленина, 1</t>
  </si>
  <si>
    <t xml:space="preserve">Примечание:  "ПУ и УУ" -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           </t>
  </si>
  <si>
    <t>КРАТКОСРОЧНЫЙ ПЛАН</t>
  </si>
  <si>
    <t xml:space="preserve">  РЕАЛИЗАЦИИ КАПИТАЛЬНОГО РЕМОНТА В 2017-2019 ГОДАХ РЕСПУБЛИКАНСКОЙ ПРОГРАММЫ
 «ПРОВЕДЕНИЕ КАПИТАЛЬНОГО РЕМОНТА ОБЩЕГО ИМУЩЕСТВА МНОГОКВАРТИРНЫХ ДОМОВ В КАБАРДИНО-БАЛКАРСКОЙ РЕСПУБЛИКЕ В 2014-2043 ГОДАХ»</t>
  </si>
  <si>
    <t>Приложение 
к постановлению Правительства 
Кабардино-Балкарской Республики 
от 17 июня 2019 г. № 96-ПП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</si>
</sst>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#,##0.0"/>
    <numFmt numFmtId="167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</cellStyleXfs>
  <cellXfs count="207">
    <xf numFmtId="0" fontId="0" fillId="0" borderId="0" xfId="0"/>
    <xf numFmtId="0" fontId="0" fillId="2" borderId="0" xfId="0" applyFont="1" applyFill="1"/>
    <xf numFmtId="1" fontId="4" fillId="3" borderId="0" xfId="0" applyNumberFormat="1" applyFont="1" applyFill="1" applyBorder="1"/>
    <xf numFmtId="4" fontId="4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vertical="center" wrapText="1"/>
    </xf>
    <xf numFmtId="0" fontId="0" fillId="3" borderId="0" xfId="0" applyFont="1" applyFill="1"/>
    <xf numFmtId="0" fontId="0" fillId="3" borderId="0" xfId="0" applyFill="1"/>
    <xf numFmtId="0" fontId="4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1" fontId="0" fillId="0" borderId="0" xfId="0" applyNumberFormat="1" applyFont="1" applyFill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2" fillId="0" borderId="0" xfId="0" applyFont="1" applyFill="1"/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top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2" fillId="0" borderId="0" xfId="0" applyFont="1" applyFill="1" applyAlignment="1">
      <alignment vertical="center"/>
    </xf>
    <xf numFmtId="1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center"/>
    </xf>
    <xf numFmtId="4" fontId="5" fillId="0" borderId="1" xfId="3" applyNumberFormat="1" applyFont="1" applyFill="1" applyBorder="1" applyAlignment="1">
      <alignment horizontal="center"/>
    </xf>
    <xf numFmtId="3" fontId="5" fillId="0" borderId="1" xfId="3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2" fontId="4" fillId="0" borderId="2" xfId="3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4" xfId="0" applyFont="1" applyFill="1" applyBorder="1" applyAlignment="1">
      <alignment wrapText="1"/>
    </xf>
    <xf numFmtId="1" fontId="5" fillId="0" borderId="1" xfId="3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top"/>
    </xf>
    <xf numFmtId="4" fontId="5" fillId="0" borderId="1" xfId="3" applyNumberFormat="1" applyFont="1" applyFill="1" applyBorder="1" applyAlignment="1">
      <alignment horizontal="center" vertical="center"/>
    </xf>
    <xf numFmtId="3" fontId="5" fillId="0" borderId="1" xfId="3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center"/>
    </xf>
    <xf numFmtId="4" fontId="4" fillId="0" borderId="1" xfId="3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/>
    <xf numFmtId="0" fontId="0" fillId="0" borderId="0" xfId="0" applyFont="1" applyFill="1" applyAlignment="1">
      <alignment horizontal="center"/>
    </xf>
    <xf numFmtId="1" fontId="5" fillId="0" borderId="1" xfId="0" applyNumberFormat="1" applyFont="1" applyFill="1" applyBorder="1"/>
    <xf numFmtId="0" fontId="6" fillId="0" borderId="0" xfId="0" applyFont="1" applyFill="1"/>
    <xf numFmtId="3" fontId="4" fillId="0" borderId="1" xfId="0" applyNumberFormat="1" applyFont="1" applyFill="1" applyBorder="1" applyAlignment="1">
      <alignment horizontal="center" vertical="top"/>
    </xf>
    <xf numFmtId="4" fontId="3" fillId="0" borderId="0" xfId="0" applyNumberFormat="1" applyFont="1" applyFill="1"/>
    <xf numFmtId="49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4" fontId="4" fillId="3" borderId="0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left"/>
    </xf>
    <xf numFmtId="0" fontId="4" fillId="3" borderId="1" xfId="0" applyNumberFormat="1" applyFont="1" applyFill="1" applyBorder="1" applyAlignment="1" applyProtection="1">
      <alignment horizontal="center"/>
    </xf>
    <xf numFmtId="2" fontId="4" fillId="3" borderId="1" xfId="0" applyNumberFormat="1" applyFont="1" applyFill="1" applyBorder="1" applyAlignment="1" applyProtection="1">
      <alignment horizontal="center"/>
    </xf>
    <xf numFmtId="2" fontId="10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4" fillId="0" borderId="1" xfId="3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/>
    </xf>
    <xf numFmtId="2" fontId="4" fillId="3" borderId="1" xfId="3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2" fontId="10" fillId="0" borderId="1" xfId="3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2" fontId="10" fillId="3" borderId="1" xfId="3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wrapText="1"/>
    </xf>
    <xf numFmtId="0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1" xfId="3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49" fontId="4" fillId="3" borderId="0" xfId="0" applyNumberFormat="1" applyFont="1" applyFill="1" applyBorder="1" applyAlignment="1">
      <alignment horizontal="left" vertical="center" wrapText="1"/>
    </xf>
    <xf numFmtId="4" fontId="4" fillId="3" borderId="0" xfId="0" applyNumberFormat="1" applyFont="1" applyFill="1" applyBorder="1" applyAlignment="1">
      <alignment horizontal="left"/>
    </xf>
    <xf numFmtId="1" fontId="4" fillId="3" borderId="0" xfId="0" applyNumberFormat="1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left" vertical="top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left"/>
    </xf>
    <xf numFmtId="4" fontId="5" fillId="0" borderId="4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textRotation="90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textRotation="90" wrapText="1"/>
    </xf>
    <xf numFmtId="4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wrapText="1"/>
    </xf>
  </cellXfs>
  <cellStyles count="4">
    <cellStyle name="Обычный" xfId="0" builtinId="0"/>
    <cellStyle name="Обычный 3_Xl0000002 2" xfId="1"/>
    <cellStyle name="Обычный_Лист1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1"/>
  <sheetViews>
    <sheetView tabSelected="1" view="pageBreakPreview" topLeftCell="A18" zoomScale="50" zoomScaleNormal="50" zoomScaleSheetLayoutView="50" workbookViewId="0">
      <selection activeCell="C18" sqref="C18"/>
    </sheetView>
  </sheetViews>
  <sheetFormatPr defaultRowHeight="18.75" x14ac:dyDescent="0.3"/>
  <cols>
    <col min="1" max="1" width="18.140625" style="10" bestFit="1" customWidth="1"/>
    <col min="2" max="2" width="41.7109375" style="2" customWidth="1"/>
    <col min="3" max="3" width="14" style="9" bestFit="1" customWidth="1"/>
    <col min="4" max="4" width="14.42578125" style="4" bestFit="1" customWidth="1"/>
    <col min="5" max="5" width="7.140625" style="4" bestFit="1" customWidth="1"/>
    <col min="6" max="6" width="8.7109375" style="3" bestFit="1" customWidth="1"/>
    <col min="7" max="7" width="16" style="3" customWidth="1"/>
    <col min="8" max="8" width="18.140625" style="4" customWidth="1"/>
    <col min="9" max="9" width="20.85546875" style="3" customWidth="1"/>
    <col min="10" max="10" width="19.140625" style="3" customWidth="1"/>
    <col min="11" max="11" width="19.42578125" style="3" customWidth="1"/>
    <col min="12" max="12" width="19.42578125" style="104" customWidth="1"/>
    <col min="13" max="13" width="19.85546875" style="5" customWidth="1"/>
    <col min="14" max="14" width="9.5703125" style="3" customWidth="1"/>
    <col min="15" max="15" width="19.5703125" style="5" bestFit="1" customWidth="1"/>
    <col min="16" max="16" width="18.5703125" style="3" customWidth="1"/>
    <col min="17" max="17" width="13.7109375" style="3" customWidth="1"/>
    <col min="18" max="18" width="22.28515625" style="3" customWidth="1"/>
    <col min="19" max="19" width="18.140625" style="3" bestFit="1" customWidth="1"/>
    <col min="20" max="20" width="18.140625" style="3" customWidth="1"/>
    <col min="21" max="21" width="30.28515625" style="3" customWidth="1"/>
    <col min="22" max="22" width="39.5703125" style="8" customWidth="1"/>
    <col min="23" max="23" width="13.140625" style="8" customWidth="1"/>
    <col min="24" max="24" width="9.140625" style="8"/>
    <col min="25" max="25" width="18.140625" style="8" customWidth="1"/>
    <col min="26" max="26" width="40.42578125" style="8" bestFit="1" customWidth="1"/>
    <col min="27" max="27" width="8.7109375" style="8" customWidth="1"/>
    <col min="28" max="28" width="14.42578125" style="8" bestFit="1" customWidth="1"/>
    <col min="29" max="30" width="9.140625" style="8"/>
    <col min="31" max="31" width="14.42578125" style="8" bestFit="1" customWidth="1"/>
    <col min="32" max="32" width="21.85546875" customWidth="1"/>
    <col min="33" max="33" width="15.5703125" customWidth="1"/>
    <col min="34" max="34" width="21" customWidth="1"/>
    <col min="35" max="35" width="20.5703125" customWidth="1"/>
    <col min="36" max="36" width="13" bestFit="1" customWidth="1"/>
    <col min="37" max="37" width="18.140625" bestFit="1" customWidth="1"/>
    <col min="38" max="38" width="9.5703125" bestFit="1" customWidth="1"/>
    <col min="39" max="39" width="19.5703125" bestFit="1" customWidth="1"/>
    <col min="40" max="41" width="6.7109375" bestFit="1" customWidth="1"/>
    <col min="42" max="42" width="13" customWidth="1"/>
    <col min="43" max="43" width="18.140625" bestFit="1" customWidth="1"/>
    <col min="44" max="44" width="9.5703125" bestFit="1" customWidth="1"/>
    <col min="45" max="45" width="16.7109375" bestFit="1" customWidth="1"/>
    <col min="46" max="46" width="21" customWidth="1"/>
  </cols>
  <sheetData>
    <row r="1" spans="1:31" s="1" customFormat="1" hidden="1" x14ac:dyDescent="0.3">
      <c r="A1" s="10"/>
      <c r="B1" s="2"/>
      <c r="C1" s="9"/>
      <c r="D1" s="4"/>
      <c r="E1" s="4"/>
      <c r="F1" s="3"/>
      <c r="G1" s="3"/>
      <c r="H1" s="4"/>
      <c r="I1" s="3"/>
      <c r="J1" s="3"/>
      <c r="K1" s="3"/>
      <c r="L1" s="104"/>
      <c r="M1" s="5"/>
      <c r="N1" s="3"/>
      <c r="O1" s="5"/>
      <c r="P1" s="3"/>
      <c r="Q1" s="3"/>
      <c r="R1" s="3"/>
      <c r="S1" s="3"/>
      <c r="T1" s="6"/>
      <c r="U1" s="6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s="1" customFormat="1" hidden="1" x14ac:dyDescent="0.3">
      <c r="A2" s="10"/>
      <c r="B2" s="2"/>
      <c r="C2" s="9"/>
      <c r="D2" s="4"/>
      <c r="E2" s="4"/>
      <c r="F2" s="3"/>
      <c r="G2" s="3"/>
      <c r="H2" s="4"/>
      <c r="I2" s="3"/>
      <c r="J2" s="3"/>
      <c r="K2" s="3"/>
      <c r="L2" s="104"/>
      <c r="M2" s="5"/>
      <c r="N2" s="3"/>
      <c r="O2" s="5"/>
      <c r="P2" s="205" t="s">
        <v>159</v>
      </c>
      <c r="Q2" s="205"/>
      <c r="R2" s="205"/>
      <c r="S2" s="205"/>
      <c r="T2" s="205"/>
      <c r="U2" s="205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1" customFormat="1" hidden="1" x14ac:dyDescent="0.3">
      <c r="A3" s="10"/>
      <c r="B3" s="2"/>
      <c r="C3" s="9"/>
      <c r="D3" s="4"/>
      <c r="E3" s="4"/>
      <c r="F3" s="3"/>
      <c r="G3" s="3"/>
      <c r="H3" s="4"/>
      <c r="I3" s="3"/>
      <c r="J3" s="3"/>
      <c r="K3" s="3"/>
      <c r="L3" s="104"/>
      <c r="M3" s="5"/>
      <c r="N3" s="3"/>
      <c r="O3" s="5"/>
      <c r="P3" s="205" t="s">
        <v>156</v>
      </c>
      <c r="Q3" s="205"/>
      <c r="R3" s="205"/>
      <c r="S3" s="205"/>
      <c r="T3" s="205"/>
      <c r="U3" s="205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1" customFormat="1" hidden="1" x14ac:dyDescent="0.3">
      <c r="A4" s="10"/>
      <c r="B4" s="2"/>
      <c r="C4" s="9"/>
      <c r="D4" s="4"/>
      <c r="E4" s="4"/>
      <c r="F4" s="3"/>
      <c r="G4" s="3"/>
      <c r="H4" s="4"/>
      <c r="I4" s="3"/>
      <c r="J4" s="3"/>
      <c r="K4" s="3"/>
      <c r="L4" s="104"/>
      <c r="M4" s="5"/>
      <c r="N4" s="3"/>
      <c r="O4" s="5"/>
      <c r="P4" s="205" t="s">
        <v>157</v>
      </c>
      <c r="Q4" s="205"/>
      <c r="R4" s="205"/>
      <c r="S4" s="205"/>
      <c r="T4" s="205"/>
      <c r="U4" s="205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1" customFormat="1" hidden="1" x14ac:dyDescent="0.3">
      <c r="A5" s="10"/>
      <c r="B5" s="2"/>
      <c r="C5" s="9"/>
      <c r="D5" s="4"/>
      <c r="E5" s="4"/>
      <c r="F5" s="3"/>
      <c r="G5" s="3"/>
      <c r="H5" s="4"/>
      <c r="I5" s="3"/>
      <c r="J5" s="3"/>
      <c r="K5" s="3"/>
      <c r="L5" s="104"/>
      <c r="M5" s="5"/>
      <c r="N5" s="3"/>
      <c r="O5" s="5"/>
      <c r="P5" s="205"/>
      <c r="Q5" s="205"/>
      <c r="R5" s="205"/>
      <c r="S5" s="205"/>
      <c r="T5" s="205"/>
      <c r="U5" s="205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1" customFormat="1" hidden="1" x14ac:dyDescent="0.3">
      <c r="A6" s="10"/>
      <c r="B6" s="2"/>
      <c r="C6" s="9"/>
      <c r="D6" s="4"/>
      <c r="E6" s="4"/>
      <c r="F6" s="3"/>
      <c r="G6" s="3"/>
      <c r="H6" s="4"/>
      <c r="I6" s="3"/>
      <c r="J6" s="3"/>
      <c r="K6" s="3"/>
      <c r="L6" s="104"/>
      <c r="M6" s="5"/>
      <c r="N6" s="3"/>
      <c r="O6" s="5"/>
      <c r="P6" s="3"/>
      <c r="Q6" s="3"/>
      <c r="R6" s="3"/>
      <c r="S6" s="3"/>
      <c r="T6" s="3"/>
      <c r="U6" s="3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1" customFormat="1" hidden="1" x14ac:dyDescent="0.3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1" customFormat="1" ht="26.25" hidden="1" customHeight="1" x14ac:dyDescent="0.3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s="1" customFormat="1" ht="15.75" customHeight="1" x14ac:dyDescent="0.3">
      <c r="A9" s="97"/>
      <c r="B9" s="97"/>
      <c r="C9" s="97"/>
      <c r="D9" s="162"/>
      <c r="E9" s="97"/>
      <c r="F9" s="97"/>
      <c r="G9" s="97"/>
      <c r="H9" s="97"/>
      <c r="I9" s="97"/>
      <c r="J9" s="97"/>
      <c r="K9" s="97"/>
      <c r="L9" s="103"/>
      <c r="M9" s="97"/>
      <c r="N9" s="97"/>
      <c r="O9" s="97"/>
      <c r="P9" s="97"/>
      <c r="Q9" s="97"/>
      <c r="R9" s="97"/>
      <c r="S9" s="97"/>
      <c r="T9" s="97"/>
      <c r="U9" s="9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s="1" customFormat="1" ht="112.15" customHeight="1" x14ac:dyDescent="0.3">
      <c r="A10" s="97"/>
      <c r="B10" s="97"/>
      <c r="C10" s="97"/>
      <c r="D10" s="162"/>
      <c r="E10" s="97"/>
      <c r="F10" s="97"/>
      <c r="G10" s="97"/>
      <c r="H10" s="97"/>
      <c r="I10" s="97"/>
      <c r="J10" s="97"/>
      <c r="K10" s="97"/>
      <c r="L10" s="103"/>
      <c r="M10" s="97"/>
      <c r="N10" s="97"/>
      <c r="O10" s="97"/>
      <c r="P10" s="97"/>
      <c r="Q10" s="97"/>
      <c r="R10" s="97"/>
      <c r="S10" s="194" t="s">
        <v>307</v>
      </c>
      <c r="T10" s="194"/>
      <c r="U10" s="194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s="1" customFormat="1" ht="31.9" customHeight="1" x14ac:dyDescent="0.3">
      <c r="A11" s="165" t="s">
        <v>305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7"/>
      <c r="X11" s="7"/>
      <c r="Y11" s="7"/>
      <c r="Z11" s="7"/>
      <c r="AA11" s="7"/>
      <c r="AB11" s="7"/>
      <c r="AC11" s="7"/>
      <c r="AD11" s="7"/>
      <c r="AE11" s="7"/>
    </row>
    <row r="12" spans="1:31" s="1" customFormat="1" ht="81.599999999999994" customHeight="1" x14ac:dyDescent="0.2">
      <c r="A12" s="195" t="s">
        <v>306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7"/>
      <c r="X12" s="7"/>
      <c r="Y12" s="7"/>
      <c r="Z12" s="7"/>
      <c r="AA12" s="7"/>
      <c r="AB12" s="7"/>
      <c r="AC12" s="7"/>
      <c r="AD12" s="7"/>
      <c r="AE12" s="7"/>
    </row>
    <row r="13" spans="1:31" s="15" customFormat="1" ht="28.5" customHeight="1" x14ac:dyDescent="0.2">
      <c r="A13" s="196" t="s">
        <v>0</v>
      </c>
      <c r="B13" s="197" t="s">
        <v>1</v>
      </c>
      <c r="C13" s="198" t="s">
        <v>19</v>
      </c>
      <c r="D13" s="199" t="s">
        <v>2</v>
      </c>
      <c r="E13" s="198" t="s">
        <v>3</v>
      </c>
      <c r="F13" s="198" t="s">
        <v>4</v>
      </c>
      <c r="G13" s="193" t="s">
        <v>20</v>
      </c>
      <c r="H13" s="193"/>
      <c r="I13" s="202" t="s">
        <v>7</v>
      </c>
      <c r="J13" s="193" t="s">
        <v>16</v>
      </c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 t="s">
        <v>158</v>
      </c>
    </row>
    <row r="14" spans="1:31" s="15" customFormat="1" ht="58.5" customHeight="1" x14ac:dyDescent="0.2">
      <c r="A14" s="196"/>
      <c r="B14" s="197"/>
      <c r="C14" s="198"/>
      <c r="D14" s="199"/>
      <c r="E14" s="198"/>
      <c r="F14" s="198"/>
      <c r="G14" s="203" t="s">
        <v>5</v>
      </c>
      <c r="H14" s="204" t="s">
        <v>6</v>
      </c>
      <c r="I14" s="202"/>
      <c r="J14" s="193" t="s">
        <v>165</v>
      </c>
      <c r="K14" s="193" t="s">
        <v>166</v>
      </c>
      <c r="L14" s="193" t="s">
        <v>12</v>
      </c>
      <c r="M14" s="193"/>
      <c r="N14" s="193" t="s">
        <v>13</v>
      </c>
      <c r="O14" s="193"/>
      <c r="P14" s="193" t="s">
        <v>15</v>
      </c>
      <c r="Q14" s="193"/>
      <c r="R14" s="193" t="s">
        <v>17</v>
      </c>
      <c r="S14" s="193"/>
      <c r="T14" s="193" t="s">
        <v>18</v>
      </c>
      <c r="U14" s="193"/>
      <c r="V14" s="193"/>
    </row>
    <row r="15" spans="1:31" s="15" customFormat="1" ht="142.5" customHeight="1" x14ac:dyDescent="0.3">
      <c r="A15" s="196"/>
      <c r="B15" s="197"/>
      <c r="C15" s="198"/>
      <c r="D15" s="200"/>
      <c r="E15" s="201"/>
      <c r="F15" s="201"/>
      <c r="G15" s="203"/>
      <c r="H15" s="204"/>
      <c r="I15" s="201"/>
      <c r="J15" s="193"/>
      <c r="K15" s="193"/>
      <c r="L15" s="114" t="s">
        <v>160</v>
      </c>
      <c r="M15" s="16" t="s">
        <v>9</v>
      </c>
      <c r="N15" s="17" t="s">
        <v>14</v>
      </c>
      <c r="O15" s="16" t="s">
        <v>9</v>
      </c>
      <c r="P15" s="16" t="s">
        <v>160</v>
      </c>
      <c r="Q15" s="16" t="s">
        <v>9</v>
      </c>
      <c r="R15" s="16" t="s">
        <v>160</v>
      </c>
      <c r="S15" s="16" t="s">
        <v>9</v>
      </c>
      <c r="T15" s="16" t="s">
        <v>160</v>
      </c>
      <c r="U15" s="16" t="s">
        <v>9</v>
      </c>
      <c r="V15" s="193"/>
    </row>
    <row r="16" spans="1:31" s="20" customFormat="1" ht="30" hidden="1" customHeight="1" x14ac:dyDescent="0.3">
      <c r="A16" s="196"/>
      <c r="B16" s="197"/>
      <c r="C16" s="18"/>
      <c r="D16" s="200"/>
      <c r="E16" s="201"/>
      <c r="F16" s="201"/>
      <c r="G16" s="203"/>
      <c r="H16" s="204"/>
      <c r="I16" s="18" t="s">
        <v>8</v>
      </c>
      <c r="J16" s="19"/>
      <c r="K16" s="19"/>
      <c r="L16" s="42"/>
      <c r="M16" s="19"/>
      <c r="N16" s="18"/>
      <c r="O16" s="19"/>
      <c r="P16" s="18"/>
      <c r="Q16" s="19"/>
      <c r="R16" s="19"/>
      <c r="S16" s="19"/>
      <c r="T16" s="19"/>
      <c r="U16" s="19"/>
      <c r="V16" s="19" t="s">
        <v>9</v>
      </c>
    </row>
    <row r="17" spans="1:22" s="23" customFormat="1" x14ac:dyDescent="0.3">
      <c r="A17" s="21">
        <v>1</v>
      </c>
      <c r="B17" s="22">
        <v>2</v>
      </c>
      <c r="C17" s="18">
        <v>3</v>
      </c>
      <c r="D17" s="161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41">
        <v>12</v>
      </c>
      <c r="M17" s="18">
        <v>13</v>
      </c>
      <c r="N17" s="18">
        <v>14</v>
      </c>
      <c r="O17" s="18">
        <v>15</v>
      </c>
      <c r="P17" s="18">
        <v>16</v>
      </c>
      <c r="Q17" s="18">
        <v>17</v>
      </c>
      <c r="R17" s="18">
        <v>18</v>
      </c>
      <c r="S17" s="18">
        <v>19</v>
      </c>
      <c r="T17" s="18">
        <v>20</v>
      </c>
      <c r="U17" s="18">
        <v>21</v>
      </c>
      <c r="V17" s="18">
        <v>22</v>
      </c>
    </row>
    <row r="18" spans="1:22" s="27" customFormat="1" x14ac:dyDescent="0.3">
      <c r="A18" s="187" t="s">
        <v>106</v>
      </c>
      <c r="B18" s="187"/>
      <c r="C18" s="24" t="s">
        <v>45</v>
      </c>
      <c r="D18" s="159" t="s">
        <v>45</v>
      </c>
      <c r="E18" s="25" t="s">
        <v>45</v>
      </c>
      <c r="F18" s="25" t="s">
        <v>45</v>
      </c>
      <c r="G18" s="26">
        <f t="shared" ref="G18:U18" si="0">G85+G137+G239</f>
        <v>501441.17999999993</v>
      </c>
      <c r="H18" s="26">
        <f t="shared" si="0"/>
        <v>379145.43000000005</v>
      </c>
      <c r="I18" s="26">
        <f t="shared" si="0"/>
        <v>19507</v>
      </c>
      <c r="J18" s="26">
        <f t="shared" si="0"/>
        <v>34699220.799999997</v>
      </c>
      <c r="K18" s="26">
        <f t="shared" si="0"/>
        <v>2717008</v>
      </c>
      <c r="L18" s="100">
        <f t="shared" si="0"/>
        <v>67459.47</v>
      </c>
      <c r="M18" s="26">
        <f t="shared" si="0"/>
        <v>161744136.45999998</v>
      </c>
      <c r="N18" s="26">
        <f t="shared" si="0"/>
        <v>108</v>
      </c>
      <c r="O18" s="26">
        <f t="shared" si="0"/>
        <v>209975659</v>
      </c>
      <c r="P18" s="26">
        <f t="shared" si="0"/>
        <v>0</v>
      </c>
      <c r="Q18" s="26">
        <f t="shared" si="0"/>
        <v>0</v>
      </c>
      <c r="R18" s="26">
        <f t="shared" si="0"/>
        <v>60737.5</v>
      </c>
      <c r="S18" s="26">
        <f t="shared" si="0"/>
        <v>36901857.5</v>
      </c>
      <c r="T18" s="26">
        <f t="shared" si="0"/>
        <v>3038.4</v>
      </c>
      <c r="U18" s="26">
        <f t="shared" si="0"/>
        <v>12835271</v>
      </c>
      <c r="V18" s="26">
        <f>V85+V239+V137</f>
        <v>458873152.75999999</v>
      </c>
    </row>
    <row r="19" spans="1:22" s="20" customFormat="1" x14ac:dyDescent="0.3">
      <c r="A19" s="188" t="s">
        <v>40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</row>
    <row r="20" spans="1:22" s="28" customFormat="1" x14ac:dyDescent="0.2">
      <c r="A20" s="189" t="s">
        <v>11</v>
      </c>
      <c r="B20" s="190"/>
      <c r="C20" s="189"/>
      <c r="D20" s="189"/>
      <c r="E20" s="191"/>
      <c r="F20" s="191"/>
      <c r="G20" s="192"/>
      <c r="H20" s="192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2"/>
    </row>
    <row r="21" spans="1:22" s="36" customFormat="1" x14ac:dyDescent="0.3">
      <c r="A21" s="29" t="s">
        <v>23</v>
      </c>
      <c r="B21" s="30" t="s">
        <v>55</v>
      </c>
      <c r="C21" s="31">
        <v>1988</v>
      </c>
      <c r="D21" s="117" t="s">
        <v>192</v>
      </c>
      <c r="E21" s="150">
        <v>9</v>
      </c>
      <c r="F21" s="150">
        <v>1</v>
      </c>
      <c r="G21" s="19">
        <v>3042.9</v>
      </c>
      <c r="H21" s="19">
        <v>2085.4</v>
      </c>
      <c r="I21" s="18">
        <v>176</v>
      </c>
      <c r="J21" s="19">
        <v>0</v>
      </c>
      <c r="K21" s="19">
        <v>0</v>
      </c>
      <c r="L21" s="42">
        <v>0</v>
      </c>
      <c r="M21" s="19">
        <v>0</v>
      </c>
      <c r="N21" s="18">
        <v>1</v>
      </c>
      <c r="O21" s="34">
        <v>1723435</v>
      </c>
      <c r="P21" s="18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35">
        <f>SUM(M21,O21,Q21,S21,U21,J21,K21)</f>
        <v>1723435</v>
      </c>
    </row>
    <row r="22" spans="1:22" s="36" customFormat="1" x14ac:dyDescent="0.3">
      <c r="A22" s="29" t="s">
        <v>24</v>
      </c>
      <c r="B22" s="30" t="s">
        <v>56</v>
      </c>
      <c r="C22" s="31">
        <v>1991</v>
      </c>
      <c r="D22" s="117" t="s">
        <v>192</v>
      </c>
      <c r="E22" s="150">
        <v>9</v>
      </c>
      <c r="F22" s="151">
        <v>1</v>
      </c>
      <c r="G22" s="19">
        <v>3018.3</v>
      </c>
      <c r="H22" s="19">
        <v>1654.3</v>
      </c>
      <c r="I22" s="18">
        <v>201</v>
      </c>
      <c r="J22" s="19">
        <v>0</v>
      </c>
      <c r="K22" s="19">
        <v>0</v>
      </c>
      <c r="L22" s="42">
        <v>0</v>
      </c>
      <c r="M22" s="19">
        <v>0</v>
      </c>
      <c r="N22" s="18">
        <v>1</v>
      </c>
      <c r="O22" s="34">
        <v>1797186</v>
      </c>
      <c r="P22" s="18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35">
        <f t="shared" ref="V22:V43" si="1">SUM(M22,O22,Q22,S22,U22,J22,K22)</f>
        <v>1797186</v>
      </c>
    </row>
    <row r="23" spans="1:22" s="36" customFormat="1" x14ac:dyDescent="0.3">
      <c r="A23" s="29" t="s">
        <v>25</v>
      </c>
      <c r="B23" s="30" t="s">
        <v>57</v>
      </c>
      <c r="C23" s="31">
        <v>1987</v>
      </c>
      <c r="D23" s="117" t="s">
        <v>193</v>
      </c>
      <c r="E23" s="150">
        <v>9</v>
      </c>
      <c r="F23" s="150">
        <v>4</v>
      </c>
      <c r="G23" s="19">
        <v>9206.7000000000007</v>
      </c>
      <c r="H23" s="19">
        <v>4958</v>
      </c>
      <c r="I23" s="18">
        <v>153</v>
      </c>
      <c r="J23" s="19">
        <v>0</v>
      </c>
      <c r="K23" s="19">
        <v>0</v>
      </c>
      <c r="L23" s="42">
        <v>0</v>
      </c>
      <c r="M23" s="19">
        <v>0</v>
      </c>
      <c r="N23" s="18">
        <v>4</v>
      </c>
      <c r="O23" s="34">
        <v>7188515</v>
      </c>
      <c r="P23" s="18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35">
        <f t="shared" si="1"/>
        <v>7188515</v>
      </c>
    </row>
    <row r="24" spans="1:22" s="36" customFormat="1" x14ac:dyDescent="0.3">
      <c r="A24" s="29" t="s">
        <v>26</v>
      </c>
      <c r="B24" s="30" t="s">
        <v>58</v>
      </c>
      <c r="C24" s="31">
        <v>1988</v>
      </c>
      <c r="D24" s="117" t="s">
        <v>192</v>
      </c>
      <c r="E24" s="150">
        <v>9</v>
      </c>
      <c r="F24" s="150">
        <v>1</v>
      </c>
      <c r="G24" s="19">
        <v>3064.2</v>
      </c>
      <c r="H24" s="19">
        <v>2096.5</v>
      </c>
      <c r="I24" s="18">
        <v>278</v>
      </c>
      <c r="J24" s="19">
        <v>0</v>
      </c>
      <c r="K24" s="19">
        <v>0</v>
      </c>
      <c r="L24" s="42">
        <v>0</v>
      </c>
      <c r="M24" s="19">
        <v>0</v>
      </c>
      <c r="N24" s="18">
        <v>1</v>
      </c>
      <c r="O24" s="34">
        <v>1723435</v>
      </c>
      <c r="P24" s="18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35">
        <f t="shared" si="1"/>
        <v>1723435</v>
      </c>
    </row>
    <row r="25" spans="1:22" s="36" customFormat="1" x14ac:dyDescent="0.3">
      <c r="A25" s="29" t="s">
        <v>27</v>
      </c>
      <c r="B25" s="30" t="s">
        <v>135</v>
      </c>
      <c r="C25" s="31">
        <v>1988</v>
      </c>
      <c r="D25" s="117" t="s">
        <v>192</v>
      </c>
      <c r="E25" s="150">
        <v>10</v>
      </c>
      <c r="F25" s="150">
        <v>5</v>
      </c>
      <c r="G25" s="19">
        <v>12450.9</v>
      </c>
      <c r="H25" s="19">
        <v>10871.4</v>
      </c>
      <c r="I25" s="18">
        <v>324</v>
      </c>
      <c r="J25" s="19">
        <v>0</v>
      </c>
      <c r="K25" s="19">
        <v>0</v>
      </c>
      <c r="L25" s="42">
        <v>0</v>
      </c>
      <c r="M25" s="19">
        <v>0</v>
      </c>
      <c r="N25" s="18">
        <v>5</v>
      </c>
      <c r="O25" s="34">
        <v>9289031</v>
      </c>
      <c r="P25" s="18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35">
        <f t="shared" si="1"/>
        <v>9289031</v>
      </c>
    </row>
    <row r="26" spans="1:22" s="36" customFormat="1" x14ac:dyDescent="0.3">
      <c r="A26" s="29" t="s">
        <v>28</v>
      </c>
      <c r="B26" s="30" t="s">
        <v>60</v>
      </c>
      <c r="C26" s="31">
        <v>1990</v>
      </c>
      <c r="D26" s="117" t="s">
        <v>192</v>
      </c>
      <c r="E26" s="150">
        <v>9</v>
      </c>
      <c r="F26" s="150">
        <v>1</v>
      </c>
      <c r="G26" s="19">
        <v>2973.9</v>
      </c>
      <c r="H26" s="19">
        <v>1654.4</v>
      </c>
      <c r="I26" s="18">
        <v>223</v>
      </c>
      <c r="J26" s="19">
        <v>0</v>
      </c>
      <c r="K26" s="19">
        <v>0</v>
      </c>
      <c r="L26" s="42">
        <v>0</v>
      </c>
      <c r="M26" s="19">
        <v>0</v>
      </c>
      <c r="N26" s="18">
        <v>1</v>
      </c>
      <c r="O26" s="34">
        <v>1797186</v>
      </c>
      <c r="P26" s="18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35">
        <f t="shared" si="1"/>
        <v>1797186</v>
      </c>
    </row>
    <row r="27" spans="1:22" s="36" customFormat="1" x14ac:dyDescent="0.3">
      <c r="A27" s="29" t="s">
        <v>29</v>
      </c>
      <c r="B27" s="30" t="s">
        <v>62</v>
      </c>
      <c r="C27" s="31">
        <v>1987</v>
      </c>
      <c r="D27" s="117" t="s">
        <v>192</v>
      </c>
      <c r="E27" s="150">
        <v>9</v>
      </c>
      <c r="F27" s="150">
        <v>1</v>
      </c>
      <c r="G27" s="19">
        <v>2779.4</v>
      </c>
      <c r="H27" s="19">
        <v>2104.9</v>
      </c>
      <c r="I27" s="18">
        <v>150</v>
      </c>
      <c r="J27" s="19">
        <v>0</v>
      </c>
      <c r="K27" s="19">
        <v>0</v>
      </c>
      <c r="L27" s="42">
        <v>0</v>
      </c>
      <c r="M27" s="19">
        <v>0</v>
      </c>
      <c r="N27" s="18">
        <v>1</v>
      </c>
      <c r="O27" s="34">
        <v>1723435</v>
      </c>
      <c r="P27" s="18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35">
        <f t="shared" si="1"/>
        <v>1723435</v>
      </c>
    </row>
    <row r="28" spans="1:22" s="36" customFormat="1" x14ac:dyDescent="0.3">
      <c r="A28" s="29" t="s">
        <v>30</v>
      </c>
      <c r="B28" s="30" t="s">
        <v>63</v>
      </c>
      <c r="C28" s="31">
        <v>1990</v>
      </c>
      <c r="D28" s="117" t="s">
        <v>192</v>
      </c>
      <c r="E28" s="150">
        <v>9</v>
      </c>
      <c r="F28" s="150">
        <v>1</v>
      </c>
      <c r="G28" s="19">
        <v>2989.2</v>
      </c>
      <c r="H28" s="19">
        <v>1663.1</v>
      </c>
      <c r="I28" s="18">
        <v>255</v>
      </c>
      <c r="J28" s="19">
        <v>0</v>
      </c>
      <c r="K28" s="19">
        <v>0</v>
      </c>
      <c r="L28" s="42">
        <v>0</v>
      </c>
      <c r="M28" s="19">
        <v>0</v>
      </c>
      <c r="N28" s="18">
        <v>1</v>
      </c>
      <c r="O28" s="34">
        <v>1797186</v>
      </c>
      <c r="P28" s="18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35">
        <f t="shared" si="1"/>
        <v>1797186</v>
      </c>
    </row>
    <row r="29" spans="1:22" s="36" customFormat="1" x14ac:dyDescent="0.3">
      <c r="A29" s="29" t="s">
        <v>107</v>
      </c>
      <c r="B29" s="30" t="s">
        <v>80</v>
      </c>
      <c r="C29" s="31">
        <v>1990</v>
      </c>
      <c r="D29" s="117" t="s">
        <v>193</v>
      </c>
      <c r="E29" s="150" t="s">
        <v>81</v>
      </c>
      <c r="F29" s="150">
        <v>7</v>
      </c>
      <c r="G29" s="19">
        <v>5954</v>
      </c>
      <c r="H29" s="19">
        <v>4835.3999999999996</v>
      </c>
      <c r="I29" s="18">
        <v>341</v>
      </c>
      <c r="J29" s="19">
        <v>0</v>
      </c>
      <c r="K29" s="19">
        <v>0</v>
      </c>
      <c r="L29" s="42">
        <v>0</v>
      </c>
      <c r="M29" s="19">
        <v>0</v>
      </c>
      <c r="N29" s="18">
        <v>5</v>
      </c>
      <c r="O29" s="34">
        <v>8745331</v>
      </c>
      <c r="P29" s="18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35">
        <f t="shared" si="1"/>
        <v>8745331</v>
      </c>
    </row>
    <row r="30" spans="1:22" s="36" customFormat="1" x14ac:dyDescent="0.3">
      <c r="A30" s="29" t="s">
        <v>108</v>
      </c>
      <c r="B30" s="30" t="s">
        <v>68</v>
      </c>
      <c r="C30" s="31">
        <v>1991</v>
      </c>
      <c r="D30" s="117" t="s">
        <v>193</v>
      </c>
      <c r="E30" s="150">
        <v>9</v>
      </c>
      <c r="F30" s="150">
        <v>1</v>
      </c>
      <c r="G30" s="19">
        <v>3095.8</v>
      </c>
      <c r="H30" s="19">
        <v>2564.8000000000002</v>
      </c>
      <c r="I30" s="18">
        <v>179</v>
      </c>
      <c r="J30" s="19">
        <v>0</v>
      </c>
      <c r="K30" s="19">
        <v>0</v>
      </c>
      <c r="L30" s="42">
        <v>0</v>
      </c>
      <c r="M30" s="19">
        <v>0</v>
      </c>
      <c r="N30" s="18">
        <v>1</v>
      </c>
      <c r="O30" s="34">
        <v>1797186</v>
      </c>
      <c r="P30" s="18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35">
        <f t="shared" si="1"/>
        <v>1797186</v>
      </c>
    </row>
    <row r="31" spans="1:22" s="36" customFormat="1" x14ac:dyDescent="0.3">
      <c r="A31" s="29" t="s">
        <v>109</v>
      </c>
      <c r="B31" s="30" t="s">
        <v>69</v>
      </c>
      <c r="C31" s="31">
        <v>1989</v>
      </c>
      <c r="D31" s="117" t="s">
        <v>192</v>
      </c>
      <c r="E31" s="150">
        <v>14</v>
      </c>
      <c r="F31" s="150">
        <v>2</v>
      </c>
      <c r="G31" s="19">
        <v>4503.5</v>
      </c>
      <c r="H31" s="19" t="s">
        <v>70</v>
      </c>
      <c r="I31" s="18">
        <v>179</v>
      </c>
      <c r="J31" s="19">
        <v>0</v>
      </c>
      <c r="K31" s="19">
        <v>0</v>
      </c>
      <c r="L31" s="42">
        <v>0</v>
      </c>
      <c r="M31" s="19">
        <v>0</v>
      </c>
      <c r="N31" s="18">
        <v>2</v>
      </c>
      <c r="O31" s="34">
        <v>4363574</v>
      </c>
      <c r="P31" s="18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35">
        <f t="shared" si="1"/>
        <v>4363574</v>
      </c>
    </row>
    <row r="32" spans="1:22" s="36" customFormat="1" x14ac:dyDescent="0.3">
      <c r="A32" s="29" t="s">
        <v>78</v>
      </c>
      <c r="B32" s="30" t="s">
        <v>71</v>
      </c>
      <c r="C32" s="31">
        <v>1989</v>
      </c>
      <c r="D32" s="160" t="s">
        <v>65</v>
      </c>
      <c r="E32" s="150">
        <v>9</v>
      </c>
      <c r="F32" s="150">
        <v>2</v>
      </c>
      <c r="G32" s="19">
        <v>6884.5</v>
      </c>
      <c r="H32" s="19">
        <v>5862.3</v>
      </c>
      <c r="I32" s="18">
        <v>169</v>
      </c>
      <c r="J32" s="19">
        <v>0</v>
      </c>
      <c r="K32" s="19">
        <v>0</v>
      </c>
      <c r="L32" s="42">
        <v>0</v>
      </c>
      <c r="M32" s="19">
        <v>0</v>
      </c>
      <c r="N32" s="18">
        <v>2</v>
      </c>
      <c r="O32" s="34">
        <v>3527375</v>
      </c>
      <c r="P32" s="18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35">
        <f t="shared" si="1"/>
        <v>3527375</v>
      </c>
    </row>
    <row r="33" spans="1:22" s="36" customFormat="1" x14ac:dyDescent="0.3">
      <c r="A33" s="29" t="s">
        <v>110</v>
      </c>
      <c r="B33" s="30" t="s">
        <v>72</v>
      </c>
      <c r="C33" s="31">
        <v>1989</v>
      </c>
      <c r="D33" s="117" t="s">
        <v>192</v>
      </c>
      <c r="E33" s="150">
        <v>16</v>
      </c>
      <c r="F33" s="150">
        <v>2</v>
      </c>
      <c r="G33" s="19">
        <v>5178.1000000000004</v>
      </c>
      <c r="H33" s="19">
        <v>2853.5</v>
      </c>
      <c r="I33" s="18">
        <v>203</v>
      </c>
      <c r="J33" s="19">
        <v>0</v>
      </c>
      <c r="K33" s="19">
        <v>0</v>
      </c>
      <c r="L33" s="42">
        <v>0</v>
      </c>
      <c r="M33" s="19">
        <v>0</v>
      </c>
      <c r="N33" s="18">
        <v>2</v>
      </c>
      <c r="O33" s="34">
        <v>4733001</v>
      </c>
      <c r="P33" s="18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35">
        <f t="shared" si="1"/>
        <v>4733001</v>
      </c>
    </row>
    <row r="34" spans="1:22" s="36" customFormat="1" x14ac:dyDescent="0.3">
      <c r="A34" s="29" t="s">
        <v>111</v>
      </c>
      <c r="B34" s="30" t="s">
        <v>73</v>
      </c>
      <c r="C34" s="31">
        <v>1989</v>
      </c>
      <c r="D34" s="117" t="s">
        <v>192</v>
      </c>
      <c r="E34" s="150">
        <v>9</v>
      </c>
      <c r="F34" s="150">
        <v>1</v>
      </c>
      <c r="G34" s="19">
        <v>2836</v>
      </c>
      <c r="H34" s="19">
        <v>2123.5</v>
      </c>
      <c r="I34" s="18">
        <v>175</v>
      </c>
      <c r="J34" s="19">
        <v>0</v>
      </c>
      <c r="K34" s="19">
        <v>0</v>
      </c>
      <c r="L34" s="42">
        <v>0</v>
      </c>
      <c r="M34" s="19">
        <v>0</v>
      </c>
      <c r="N34" s="18">
        <v>1</v>
      </c>
      <c r="O34" s="34">
        <v>1797186</v>
      </c>
      <c r="P34" s="18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35">
        <f t="shared" si="1"/>
        <v>1797186</v>
      </c>
    </row>
    <row r="35" spans="1:22" s="36" customFormat="1" x14ac:dyDescent="0.3">
      <c r="A35" s="29" t="s">
        <v>112</v>
      </c>
      <c r="B35" s="30" t="s">
        <v>91</v>
      </c>
      <c r="C35" s="31">
        <v>1987</v>
      </c>
      <c r="D35" s="117" t="s">
        <v>192</v>
      </c>
      <c r="E35" s="150">
        <v>9</v>
      </c>
      <c r="F35" s="150">
        <v>2</v>
      </c>
      <c r="G35" s="19">
        <v>5373</v>
      </c>
      <c r="H35" s="19">
        <v>4779</v>
      </c>
      <c r="I35" s="18">
        <v>137</v>
      </c>
      <c r="J35" s="19">
        <v>0</v>
      </c>
      <c r="K35" s="19">
        <v>0</v>
      </c>
      <c r="L35" s="42">
        <v>0</v>
      </c>
      <c r="M35" s="19">
        <v>0</v>
      </c>
      <c r="N35" s="18">
        <v>2</v>
      </c>
      <c r="O35" s="34">
        <v>3594505</v>
      </c>
      <c r="P35" s="18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35">
        <f t="shared" si="1"/>
        <v>3594505</v>
      </c>
    </row>
    <row r="36" spans="1:22" s="36" customFormat="1" x14ac:dyDescent="0.3">
      <c r="A36" s="29" t="s">
        <v>113</v>
      </c>
      <c r="B36" s="30" t="s">
        <v>74</v>
      </c>
      <c r="C36" s="33">
        <v>1987</v>
      </c>
      <c r="D36" s="117" t="s">
        <v>192</v>
      </c>
      <c r="E36" s="150">
        <v>9</v>
      </c>
      <c r="F36" s="150">
        <v>1</v>
      </c>
      <c r="G36" s="19">
        <v>2754.1</v>
      </c>
      <c r="H36" s="19">
        <v>2095.4</v>
      </c>
      <c r="I36" s="18">
        <v>160</v>
      </c>
      <c r="J36" s="19">
        <v>0</v>
      </c>
      <c r="K36" s="19">
        <v>0</v>
      </c>
      <c r="L36" s="42">
        <v>0</v>
      </c>
      <c r="M36" s="19">
        <v>0</v>
      </c>
      <c r="N36" s="18">
        <v>1</v>
      </c>
      <c r="O36" s="34">
        <v>1723435</v>
      </c>
      <c r="P36" s="18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35">
        <f t="shared" si="1"/>
        <v>1723435</v>
      </c>
    </row>
    <row r="37" spans="1:22" s="36" customFormat="1" x14ac:dyDescent="0.3">
      <c r="A37" s="29" t="s">
        <v>114</v>
      </c>
      <c r="B37" s="30" t="s">
        <v>75</v>
      </c>
      <c r="C37" s="31">
        <v>1988</v>
      </c>
      <c r="D37" s="117" t="s">
        <v>192</v>
      </c>
      <c r="E37" s="150">
        <v>9</v>
      </c>
      <c r="F37" s="150">
        <v>1</v>
      </c>
      <c r="G37" s="19">
        <v>2897.4</v>
      </c>
      <c r="H37" s="19">
        <v>2231</v>
      </c>
      <c r="I37" s="18">
        <v>167</v>
      </c>
      <c r="J37" s="19">
        <v>0</v>
      </c>
      <c r="K37" s="19">
        <v>0</v>
      </c>
      <c r="L37" s="42">
        <v>0</v>
      </c>
      <c r="M37" s="19">
        <v>0</v>
      </c>
      <c r="N37" s="18">
        <v>1</v>
      </c>
      <c r="O37" s="34">
        <v>1723435</v>
      </c>
      <c r="P37" s="18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35">
        <f t="shared" si="1"/>
        <v>1723435</v>
      </c>
    </row>
    <row r="38" spans="1:22" s="36" customFormat="1" x14ac:dyDescent="0.3">
      <c r="A38" s="29" t="s">
        <v>115</v>
      </c>
      <c r="B38" s="30" t="s">
        <v>76</v>
      </c>
      <c r="C38" s="31">
        <v>1970</v>
      </c>
      <c r="D38" s="160" t="s">
        <v>65</v>
      </c>
      <c r="E38" s="150" t="s">
        <v>27</v>
      </c>
      <c r="F38" s="150">
        <v>4</v>
      </c>
      <c r="G38" s="19">
        <v>2710.5</v>
      </c>
      <c r="H38" s="19">
        <v>2430.5</v>
      </c>
      <c r="I38" s="18">
        <v>108</v>
      </c>
      <c r="J38" s="19">
        <v>0</v>
      </c>
      <c r="K38" s="19">
        <v>0</v>
      </c>
      <c r="L38" s="42">
        <v>1313</v>
      </c>
      <c r="M38" s="19">
        <v>2635223</v>
      </c>
      <c r="N38" s="18">
        <v>0</v>
      </c>
      <c r="O38" s="34">
        <v>0</v>
      </c>
      <c r="P38" s="18">
        <v>0</v>
      </c>
      <c r="Q38" s="19">
        <v>0</v>
      </c>
      <c r="R38" s="19">
        <v>1885</v>
      </c>
      <c r="S38" s="19">
        <v>906903</v>
      </c>
      <c r="T38" s="19">
        <v>0</v>
      </c>
      <c r="U38" s="19">
        <v>0</v>
      </c>
      <c r="V38" s="35">
        <f t="shared" si="1"/>
        <v>3542126</v>
      </c>
    </row>
    <row r="39" spans="1:22" s="36" customFormat="1" x14ac:dyDescent="0.3">
      <c r="A39" s="29" t="s">
        <v>116</v>
      </c>
      <c r="B39" s="30" t="s">
        <v>77</v>
      </c>
      <c r="C39" s="31">
        <v>1977</v>
      </c>
      <c r="D39" s="117" t="s">
        <v>192</v>
      </c>
      <c r="E39" s="150" t="s">
        <v>78</v>
      </c>
      <c r="F39" s="150">
        <v>2</v>
      </c>
      <c r="G39" s="19">
        <v>6640</v>
      </c>
      <c r="H39" s="19">
        <v>6144</v>
      </c>
      <c r="I39" s="18">
        <v>154</v>
      </c>
      <c r="J39" s="19">
        <v>1715760</v>
      </c>
      <c r="K39" s="19">
        <v>54060</v>
      </c>
      <c r="L39" s="42">
        <v>0</v>
      </c>
      <c r="M39" s="19">
        <v>0</v>
      </c>
      <c r="N39" s="18">
        <v>0</v>
      </c>
      <c r="O39" s="34">
        <v>0</v>
      </c>
      <c r="P39" s="18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35">
        <f t="shared" si="1"/>
        <v>1769820</v>
      </c>
    </row>
    <row r="40" spans="1:22" s="36" customFormat="1" x14ac:dyDescent="0.3">
      <c r="A40" s="29" t="s">
        <v>117</v>
      </c>
      <c r="B40" s="30" t="s">
        <v>79</v>
      </c>
      <c r="C40" s="31">
        <v>1988</v>
      </c>
      <c r="D40" s="117" t="s">
        <v>193</v>
      </c>
      <c r="E40" s="150">
        <v>9</v>
      </c>
      <c r="F40" s="150">
        <v>4</v>
      </c>
      <c r="G40" s="19">
        <v>6639.5</v>
      </c>
      <c r="H40" s="19">
        <v>3524.8</v>
      </c>
      <c r="I40" s="18">
        <v>196</v>
      </c>
      <c r="J40" s="19">
        <v>0</v>
      </c>
      <c r="K40" s="19">
        <v>0</v>
      </c>
      <c r="L40" s="42">
        <v>0</v>
      </c>
      <c r="M40" s="19">
        <v>0</v>
      </c>
      <c r="N40" s="18">
        <v>4</v>
      </c>
      <c r="O40" s="19">
        <v>7045090</v>
      </c>
      <c r="P40" s="18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35">
        <f t="shared" si="1"/>
        <v>7045090</v>
      </c>
    </row>
    <row r="41" spans="1:22" s="36" customFormat="1" x14ac:dyDescent="0.3">
      <c r="A41" s="29" t="s">
        <v>118</v>
      </c>
      <c r="B41" s="30" t="s">
        <v>147</v>
      </c>
      <c r="C41" s="31">
        <v>1947</v>
      </c>
      <c r="D41" s="160" t="s">
        <v>65</v>
      </c>
      <c r="E41" s="150">
        <v>3</v>
      </c>
      <c r="F41" s="150">
        <v>3</v>
      </c>
      <c r="G41" s="19">
        <v>1556</v>
      </c>
      <c r="H41" s="19">
        <v>1556</v>
      </c>
      <c r="I41" s="18">
        <v>61</v>
      </c>
      <c r="J41" s="19">
        <v>393925</v>
      </c>
      <c r="K41" s="19">
        <v>167385</v>
      </c>
      <c r="L41" s="42">
        <v>0</v>
      </c>
      <c r="M41" s="19">
        <v>0</v>
      </c>
      <c r="N41" s="18">
        <v>0</v>
      </c>
      <c r="O41" s="19">
        <v>0</v>
      </c>
      <c r="P41" s="18">
        <v>0</v>
      </c>
      <c r="Q41" s="19">
        <v>0</v>
      </c>
      <c r="R41" s="19">
        <v>1260</v>
      </c>
      <c r="S41" s="19">
        <v>790734</v>
      </c>
      <c r="T41" s="19">
        <v>0</v>
      </c>
      <c r="U41" s="19">
        <v>0</v>
      </c>
      <c r="V41" s="35">
        <f t="shared" si="1"/>
        <v>1352044</v>
      </c>
    </row>
    <row r="42" spans="1:22" s="36" customFormat="1" x14ac:dyDescent="0.3">
      <c r="A42" s="29" t="s">
        <v>119</v>
      </c>
      <c r="B42" s="30" t="s">
        <v>148</v>
      </c>
      <c r="C42" s="31">
        <v>1974</v>
      </c>
      <c r="D42" s="160" t="s">
        <v>65</v>
      </c>
      <c r="E42" s="150">
        <v>5</v>
      </c>
      <c r="F42" s="150">
        <v>6</v>
      </c>
      <c r="G42" s="19">
        <v>4723</v>
      </c>
      <c r="H42" s="19">
        <v>4723</v>
      </c>
      <c r="I42" s="18">
        <v>154</v>
      </c>
      <c r="J42" s="19">
        <v>0</v>
      </c>
      <c r="K42" s="19">
        <v>0</v>
      </c>
      <c r="L42" s="42">
        <v>1361</v>
      </c>
      <c r="M42" s="19">
        <v>3599178</v>
      </c>
      <c r="N42" s="18">
        <v>0</v>
      </c>
      <c r="O42" s="19">
        <v>0</v>
      </c>
      <c r="P42" s="18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35">
        <f t="shared" si="1"/>
        <v>3599178</v>
      </c>
    </row>
    <row r="43" spans="1:22" s="36" customFormat="1" x14ac:dyDescent="0.3">
      <c r="A43" s="29" t="s">
        <v>120</v>
      </c>
      <c r="B43" s="30" t="s">
        <v>195</v>
      </c>
      <c r="C43" s="31">
        <v>1963</v>
      </c>
      <c r="D43" s="117" t="s">
        <v>65</v>
      </c>
      <c r="E43" s="150">
        <v>3</v>
      </c>
      <c r="F43" s="150">
        <v>2</v>
      </c>
      <c r="G43" s="19">
        <v>884.4</v>
      </c>
      <c r="H43" s="19">
        <v>884.4</v>
      </c>
      <c r="I43" s="18">
        <v>49</v>
      </c>
      <c r="J43" s="19">
        <v>0</v>
      </c>
      <c r="K43" s="19">
        <v>0</v>
      </c>
      <c r="L43" s="42">
        <v>690</v>
      </c>
      <c r="M43" s="19">
        <v>986808</v>
      </c>
      <c r="N43" s="18">
        <v>0</v>
      </c>
      <c r="O43" s="19">
        <v>0</v>
      </c>
      <c r="P43" s="18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35">
        <f t="shared" si="1"/>
        <v>986808</v>
      </c>
    </row>
    <row r="44" spans="1:22" s="39" customFormat="1" x14ac:dyDescent="0.3">
      <c r="A44" s="175" t="s">
        <v>21</v>
      </c>
      <c r="B44" s="176"/>
      <c r="C44" s="24" t="s">
        <v>10</v>
      </c>
      <c r="D44" s="158" t="s">
        <v>10</v>
      </c>
      <c r="E44" s="25" t="s">
        <v>10</v>
      </c>
      <c r="F44" s="25" t="s">
        <v>10</v>
      </c>
      <c r="G44" s="26">
        <f>SUM(G21:G43)</f>
        <v>102155.29999999999</v>
      </c>
      <c r="H44" s="26">
        <f t="shared" ref="H44:V44" si="2">SUM(H21:H43)</f>
        <v>73695.600000000006</v>
      </c>
      <c r="I44" s="38">
        <f t="shared" si="2"/>
        <v>4192</v>
      </c>
      <c r="J44" s="26">
        <f t="shared" si="2"/>
        <v>2109685</v>
      </c>
      <c r="K44" s="26">
        <f t="shared" si="2"/>
        <v>221445</v>
      </c>
      <c r="L44" s="100">
        <f t="shared" si="2"/>
        <v>3364</v>
      </c>
      <c r="M44" s="26">
        <f t="shared" si="2"/>
        <v>7221209</v>
      </c>
      <c r="N44" s="38">
        <f t="shared" si="2"/>
        <v>36</v>
      </c>
      <c r="O44" s="26">
        <f t="shared" si="2"/>
        <v>66089527</v>
      </c>
      <c r="P44" s="26">
        <f t="shared" si="2"/>
        <v>0</v>
      </c>
      <c r="Q44" s="26">
        <f t="shared" si="2"/>
        <v>0</v>
      </c>
      <c r="R44" s="26">
        <f t="shared" si="2"/>
        <v>3145</v>
      </c>
      <c r="S44" s="26">
        <f t="shared" si="2"/>
        <v>1697637</v>
      </c>
      <c r="T44" s="26">
        <f t="shared" si="2"/>
        <v>0</v>
      </c>
      <c r="U44" s="26">
        <f t="shared" si="2"/>
        <v>0</v>
      </c>
      <c r="V44" s="26">
        <f t="shared" si="2"/>
        <v>77339503</v>
      </c>
    </row>
    <row r="45" spans="1:22" s="28" customFormat="1" x14ac:dyDescent="0.2">
      <c r="A45" s="169" t="s">
        <v>31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</row>
    <row r="46" spans="1:22" s="40" customFormat="1" x14ac:dyDescent="0.3">
      <c r="A46" s="21" t="s">
        <v>121</v>
      </c>
      <c r="B46" s="22" t="s">
        <v>191</v>
      </c>
      <c r="C46" s="18">
        <v>1961</v>
      </c>
      <c r="D46" s="160" t="s">
        <v>164</v>
      </c>
      <c r="E46" s="18">
        <v>2</v>
      </c>
      <c r="F46" s="18">
        <v>2</v>
      </c>
      <c r="G46" s="19">
        <v>520</v>
      </c>
      <c r="H46" s="19">
        <v>353</v>
      </c>
      <c r="I46" s="18">
        <v>27</v>
      </c>
      <c r="J46" s="35">
        <v>0</v>
      </c>
      <c r="K46" s="35">
        <v>0</v>
      </c>
      <c r="L46" s="42">
        <v>550</v>
      </c>
      <c r="M46" s="35">
        <v>886574</v>
      </c>
      <c r="N46" s="18">
        <v>0</v>
      </c>
      <c r="O46" s="19">
        <v>0</v>
      </c>
      <c r="P46" s="18">
        <v>0</v>
      </c>
      <c r="Q46" s="19">
        <v>0</v>
      </c>
      <c r="R46" s="19">
        <v>565</v>
      </c>
      <c r="S46" s="35">
        <v>608519</v>
      </c>
      <c r="T46" s="19">
        <v>0</v>
      </c>
      <c r="U46" s="35">
        <v>0</v>
      </c>
      <c r="V46" s="35">
        <f t="shared" ref="V46:V47" si="3">SUM(M46,O46,Q46,S46,U46,J46,K46)</f>
        <v>1495093</v>
      </c>
    </row>
    <row r="47" spans="1:22" s="40" customFormat="1" x14ac:dyDescent="0.3">
      <c r="A47" s="21" t="s">
        <v>122</v>
      </c>
      <c r="B47" s="22" t="s">
        <v>190</v>
      </c>
      <c r="C47" s="18">
        <v>1980</v>
      </c>
      <c r="D47" s="160" t="s">
        <v>65</v>
      </c>
      <c r="E47" s="18">
        <v>2</v>
      </c>
      <c r="F47" s="18">
        <v>2</v>
      </c>
      <c r="G47" s="19">
        <v>1228.2</v>
      </c>
      <c r="H47" s="19">
        <v>772.2</v>
      </c>
      <c r="I47" s="18">
        <v>33</v>
      </c>
      <c r="J47" s="35">
        <v>370384</v>
      </c>
      <c r="K47" s="35">
        <v>160331</v>
      </c>
      <c r="L47" s="42">
        <v>603.5</v>
      </c>
      <c r="M47" s="35">
        <v>1879977</v>
      </c>
      <c r="N47" s="18">
        <v>0</v>
      </c>
      <c r="O47" s="19">
        <v>0</v>
      </c>
      <c r="P47" s="18">
        <v>0</v>
      </c>
      <c r="Q47" s="19">
        <v>0</v>
      </c>
      <c r="R47" s="19">
        <v>0</v>
      </c>
      <c r="S47" s="35">
        <v>0</v>
      </c>
      <c r="T47" s="19">
        <v>0</v>
      </c>
      <c r="U47" s="35">
        <v>0</v>
      </c>
      <c r="V47" s="35">
        <f t="shared" si="3"/>
        <v>2410692</v>
      </c>
    </row>
    <row r="48" spans="1:22" s="39" customFormat="1" x14ac:dyDescent="0.3">
      <c r="A48" s="175" t="s">
        <v>32</v>
      </c>
      <c r="B48" s="175"/>
      <c r="C48" s="25" t="s">
        <v>10</v>
      </c>
      <c r="D48" s="157" t="s">
        <v>10</v>
      </c>
      <c r="E48" s="25" t="s">
        <v>10</v>
      </c>
      <c r="F48" s="25" t="s">
        <v>10</v>
      </c>
      <c r="G48" s="26">
        <f t="shared" ref="G48:V48" si="4">SUM(G46:G47)</f>
        <v>1748.2</v>
      </c>
      <c r="H48" s="26">
        <f t="shared" si="4"/>
        <v>1125.2</v>
      </c>
      <c r="I48" s="38">
        <f t="shared" si="4"/>
        <v>60</v>
      </c>
      <c r="J48" s="26">
        <f t="shared" si="4"/>
        <v>370384</v>
      </c>
      <c r="K48" s="148">
        <f t="shared" si="4"/>
        <v>160331</v>
      </c>
      <c r="L48" s="100">
        <f t="shared" si="4"/>
        <v>1153.5</v>
      </c>
      <c r="M48" s="148">
        <f t="shared" si="4"/>
        <v>2766551</v>
      </c>
      <c r="N48" s="38">
        <f t="shared" si="4"/>
        <v>0</v>
      </c>
      <c r="O48" s="26">
        <f t="shared" si="4"/>
        <v>0</v>
      </c>
      <c r="P48" s="26">
        <f t="shared" si="4"/>
        <v>0</v>
      </c>
      <c r="Q48" s="26">
        <f t="shared" si="4"/>
        <v>0</v>
      </c>
      <c r="R48" s="26">
        <f t="shared" si="4"/>
        <v>565</v>
      </c>
      <c r="S48" s="26">
        <f t="shared" si="4"/>
        <v>608519</v>
      </c>
      <c r="T48" s="26">
        <f t="shared" si="4"/>
        <v>0</v>
      </c>
      <c r="U48" s="26">
        <f t="shared" si="4"/>
        <v>0</v>
      </c>
      <c r="V48" s="26">
        <f t="shared" si="4"/>
        <v>3905785</v>
      </c>
    </row>
    <row r="49" spans="1:22" s="28" customFormat="1" x14ac:dyDescent="0.2">
      <c r="A49" s="169" t="s">
        <v>136</v>
      </c>
      <c r="B49" s="174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</row>
    <row r="50" spans="1:22" s="44" customFormat="1" x14ac:dyDescent="0.3">
      <c r="A50" s="21" t="s">
        <v>123</v>
      </c>
      <c r="B50" s="22" t="s">
        <v>189</v>
      </c>
      <c r="C50" s="41">
        <v>1983</v>
      </c>
      <c r="D50" s="160" t="s">
        <v>65</v>
      </c>
      <c r="E50" s="18">
        <v>5</v>
      </c>
      <c r="F50" s="18">
        <v>2</v>
      </c>
      <c r="G50" s="42">
        <v>1370.9</v>
      </c>
      <c r="H50" s="42">
        <v>814</v>
      </c>
      <c r="I50" s="18">
        <v>52</v>
      </c>
      <c r="J50" s="19">
        <v>0</v>
      </c>
      <c r="K50" s="19">
        <v>0</v>
      </c>
      <c r="L50" s="42">
        <v>450</v>
      </c>
      <c r="M50" s="35">
        <v>1430632</v>
      </c>
      <c r="N50" s="43">
        <v>0</v>
      </c>
      <c r="O50" s="34">
        <v>0</v>
      </c>
      <c r="P50" s="43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5">
        <f t="shared" ref="V50:V53" si="5">SUM(M50,O50,Q50,S50,U50,J50,K50)</f>
        <v>1430632</v>
      </c>
    </row>
    <row r="51" spans="1:22" s="44" customFormat="1" x14ac:dyDescent="0.3">
      <c r="A51" s="21" t="s">
        <v>124</v>
      </c>
      <c r="B51" s="22" t="s">
        <v>169</v>
      </c>
      <c r="C51" s="41">
        <v>1980</v>
      </c>
      <c r="D51" s="160" t="s">
        <v>65</v>
      </c>
      <c r="E51" s="18">
        <v>5</v>
      </c>
      <c r="F51" s="18">
        <v>6</v>
      </c>
      <c r="G51" s="42">
        <v>4350.5</v>
      </c>
      <c r="H51" s="42">
        <v>2685.2</v>
      </c>
      <c r="I51" s="18">
        <v>253</v>
      </c>
      <c r="J51" s="19">
        <v>0</v>
      </c>
      <c r="K51" s="19">
        <v>0</v>
      </c>
      <c r="L51" s="42">
        <v>1670</v>
      </c>
      <c r="M51" s="35">
        <v>3046117</v>
      </c>
      <c r="N51" s="43">
        <v>0</v>
      </c>
      <c r="O51" s="34">
        <v>0</v>
      </c>
      <c r="P51" s="43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5">
        <f t="shared" si="5"/>
        <v>3046117</v>
      </c>
    </row>
    <row r="52" spans="1:22" s="44" customFormat="1" x14ac:dyDescent="0.3">
      <c r="A52" s="21" t="s">
        <v>125</v>
      </c>
      <c r="B52" s="22" t="s">
        <v>138</v>
      </c>
      <c r="C52" s="41">
        <v>1976</v>
      </c>
      <c r="D52" s="160" t="s">
        <v>65</v>
      </c>
      <c r="E52" s="18">
        <v>5</v>
      </c>
      <c r="F52" s="18">
        <v>4</v>
      </c>
      <c r="G52" s="42">
        <v>2730.2</v>
      </c>
      <c r="H52" s="42">
        <v>1786.7</v>
      </c>
      <c r="I52" s="18">
        <v>175</v>
      </c>
      <c r="J52" s="19">
        <v>0</v>
      </c>
      <c r="K52" s="19">
        <v>0</v>
      </c>
      <c r="L52" s="42">
        <v>730</v>
      </c>
      <c r="M52" s="35">
        <v>1721132</v>
      </c>
      <c r="N52" s="43">
        <v>0</v>
      </c>
      <c r="O52" s="34">
        <v>0</v>
      </c>
      <c r="P52" s="43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5">
        <f t="shared" si="5"/>
        <v>1721132</v>
      </c>
    </row>
    <row r="53" spans="1:22" s="44" customFormat="1" x14ac:dyDescent="0.3">
      <c r="A53" s="21" t="s">
        <v>126</v>
      </c>
      <c r="B53" s="22" t="s">
        <v>139</v>
      </c>
      <c r="C53" s="41">
        <v>1986</v>
      </c>
      <c r="D53" s="160" t="s">
        <v>65</v>
      </c>
      <c r="E53" s="18">
        <v>5</v>
      </c>
      <c r="F53" s="18">
        <v>6</v>
      </c>
      <c r="G53" s="42">
        <v>4551</v>
      </c>
      <c r="H53" s="42">
        <v>2749.9</v>
      </c>
      <c r="I53" s="18">
        <v>249</v>
      </c>
      <c r="J53" s="19">
        <v>1873160</v>
      </c>
      <c r="K53" s="19">
        <v>0</v>
      </c>
      <c r="L53" s="42">
        <v>0</v>
      </c>
      <c r="M53" s="35">
        <v>0</v>
      </c>
      <c r="N53" s="43">
        <v>0</v>
      </c>
      <c r="O53" s="34">
        <v>0</v>
      </c>
      <c r="P53" s="43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5">
        <f t="shared" si="5"/>
        <v>1873160</v>
      </c>
    </row>
    <row r="54" spans="1:22" s="39" customFormat="1" ht="18.75" customHeight="1" x14ac:dyDescent="0.3">
      <c r="A54" s="185" t="s">
        <v>137</v>
      </c>
      <c r="B54" s="186"/>
      <c r="C54" s="24" t="s">
        <v>10</v>
      </c>
      <c r="D54" s="158" t="s">
        <v>10</v>
      </c>
      <c r="E54" s="25" t="s">
        <v>10</v>
      </c>
      <c r="F54" s="25" t="s">
        <v>10</v>
      </c>
      <c r="G54" s="45">
        <f>SUM(G50:G53)</f>
        <v>13002.599999999999</v>
      </c>
      <c r="H54" s="45">
        <f t="shared" ref="H54:V54" si="6">SUM(H50:H53)</f>
        <v>8035.7999999999993</v>
      </c>
      <c r="I54" s="46">
        <f t="shared" si="6"/>
        <v>729</v>
      </c>
      <c r="J54" s="45">
        <f t="shared" si="6"/>
        <v>1873160</v>
      </c>
      <c r="K54" s="45">
        <f t="shared" si="6"/>
        <v>0</v>
      </c>
      <c r="L54" s="45">
        <f t="shared" si="6"/>
        <v>2850</v>
      </c>
      <c r="M54" s="45">
        <f t="shared" si="6"/>
        <v>6197881</v>
      </c>
      <c r="N54" s="46">
        <f t="shared" si="6"/>
        <v>0</v>
      </c>
      <c r="O54" s="45">
        <f t="shared" si="6"/>
        <v>0</v>
      </c>
      <c r="P54" s="45">
        <f t="shared" si="6"/>
        <v>0</v>
      </c>
      <c r="Q54" s="45">
        <f t="shared" si="6"/>
        <v>0</v>
      </c>
      <c r="R54" s="45">
        <f t="shared" si="6"/>
        <v>0</v>
      </c>
      <c r="S54" s="45">
        <f t="shared" si="6"/>
        <v>0</v>
      </c>
      <c r="T54" s="45">
        <f t="shared" si="6"/>
        <v>0</v>
      </c>
      <c r="U54" s="45">
        <f t="shared" si="6"/>
        <v>0</v>
      </c>
      <c r="V54" s="45">
        <f t="shared" si="6"/>
        <v>8071041</v>
      </c>
    </row>
    <row r="55" spans="1:22" s="28" customFormat="1" x14ac:dyDescent="0.2">
      <c r="A55" s="169" t="s">
        <v>22</v>
      </c>
      <c r="B55" s="174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</row>
    <row r="56" spans="1:22" s="36" customFormat="1" x14ac:dyDescent="0.3">
      <c r="A56" s="47" t="s">
        <v>127</v>
      </c>
      <c r="B56" s="48" t="s">
        <v>188</v>
      </c>
      <c r="C56" s="33">
        <v>1963</v>
      </c>
      <c r="D56" s="160" t="s">
        <v>65</v>
      </c>
      <c r="E56" s="33">
        <v>4</v>
      </c>
      <c r="F56" s="33">
        <v>3</v>
      </c>
      <c r="G56" s="13">
        <v>1681.2</v>
      </c>
      <c r="H56" s="14">
        <v>1584</v>
      </c>
      <c r="I56" s="18">
        <v>73</v>
      </c>
      <c r="J56" s="13">
        <v>1068091</v>
      </c>
      <c r="K56" s="13">
        <v>154732</v>
      </c>
      <c r="L56" s="11">
        <v>0</v>
      </c>
      <c r="M56" s="13">
        <v>0</v>
      </c>
      <c r="N56" s="18">
        <v>0</v>
      </c>
      <c r="O56" s="49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35">
        <f t="shared" ref="V56:V59" si="7">SUM(M56,O56,Q56,S56,U56,J56,K56)</f>
        <v>1222823</v>
      </c>
    </row>
    <row r="57" spans="1:22" s="36" customFormat="1" x14ac:dyDescent="0.3">
      <c r="A57" s="47" t="s">
        <v>128</v>
      </c>
      <c r="B57" s="50" t="s">
        <v>187</v>
      </c>
      <c r="C57" s="51">
        <v>1983</v>
      </c>
      <c r="D57" s="160" t="s">
        <v>65</v>
      </c>
      <c r="E57" s="52">
        <v>5</v>
      </c>
      <c r="F57" s="53">
        <v>8</v>
      </c>
      <c r="G57" s="54">
        <v>6456.8</v>
      </c>
      <c r="H57" s="54">
        <v>5833.6</v>
      </c>
      <c r="I57" s="55">
        <v>217</v>
      </c>
      <c r="J57" s="54">
        <v>0</v>
      </c>
      <c r="K57" s="56">
        <v>0</v>
      </c>
      <c r="L57" s="56">
        <v>2138</v>
      </c>
      <c r="M57" s="54">
        <v>4569225</v>
      </c>
      <c r="N57" s="57">
        <v>0</v>
      </c>
      <c r="O57" s="54">
        <v>0</v>
      </c>
      <c r="P57" s="54">
        <v>0</v>
      </c>
      <c r="Q57" s="54">
        <v>0</v>
      </c>
      <c r="R57" s="54">
        <v>0</v>
      </c>
      <c r="S57" s="58">
        <v>0</v>
      </c>
      <c r="T57" s="59">
        <v>0</v>
      </c>
      <c r="U57" s="54">
        <v>0</v>
      </c>
      <c r="V57" s="35">
        <f t="shared" si="7"/>
        <v>4569225</v>
      </c>
    </row>
    <row r="58" spans="1:22" s="36" customFormat="1" x14ac:dyDescent="0.3">
      <c r="A58" s="47" t="s">
        <v>129</v>
      </c>
      <c r="B58" s="60" t="s">
        <v>140</v>
      </c>
      <c r="C58" s="51">
        <v>1982</v>
      </c>
      <c r="D58" s="160" t="s">
        <v>65</v>
      </c>
      <c r="E58" s="52" t="s">
        <v>27</v>
      </c>
      <c r="F58" s="53">
        <v>6</v>
      </c>
      <c r="G58" s="54">
        <v>4546.6000000000004</v>
      </c>
      <c r="H58" s="54">
        <v>4151.5</v>
      </c>
      <c r="I58" s="55" t="s">
        <v>141</v>
      </c>
      <c r="J58" s="54">
        <v>0</v>
      </c>
      <c r="K58" s="56">
        <v>0</v>
      </c>
      <c r="L58" s="56">
        <v>1424</v>
      </c>
      <c r="M58" s="54">
        <v>4477171</v>
      </c>
      <c r="N58" s="57">
        <v>0</v>
      </c>
      <c r="O58" s="54">
        <v>0</v>
      </c>
      <c r="P58" s="54">
        <v>0</v>
      </c>
      <c r="Q58" s="54">
        <v>0</v>
      </c>
      <c r="R58" s="54">
        <v>0</v>
      </c>
      <c r="S58" s="58">
        <v>0</v>
      </c>
      <c r="T58" s="59">
        <v>0</v>
      </c>
      <c r="U58" s="54">
        <v>0</v>
      </c>
      <c r="V58" s="35">
        <f t="shared" si="7"/>
        <v>4477171</v>
      </c>
    </row>
    <row r="59" spans="1:22" s="36" customFormat="1" x14ac:dyDescent="0.3">
      <c r="A59" s="47" t="s">
        <v>130</v>
      </c>
      <c r="B59" s="61" t="s">
        <v>142</v>
      </c>
      <c r="C59" s="31">
        <v>1960</v>
      </c>
      <c r="D59" s="160" t="s">
        <v>65</v>
      </c>
      <c r="E59" s="33">
        <v>2</v>
      </c>
      <c r="F59" s="33">
        <v>3</v>
      </c>
      <c r="G59" s="11">
        <v>502.7</v>
      </c>
      <c r="H59" s="12">
        <v>346.7</v>
      </c>
      <c r="I59" s="18">
        <v>34</v>
      </c>
      <c r="J59" s="13">
        <v>0</v>
      </c>
      <c r="K59" s="13">
        <v>0</v>
      </c>
      <c r="L59" s="11">
        <v>502.7</v>
      </c>
      <c r="M59" s="13">
        <v>1002183</v>
      </c>
      <c r="N59" s="18">
        <v>0</v>
      </c>
      <c r="O59" s="11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35">
        <f t="shared" si="7"/>
        <v>1002183</v>
      </c>
    </row>
    <row r="60" spans="1:22" s="39" customFormat="1" x14ac:dyDescent="0.3">
      <c r="A60" s="175" t="s">
        <v>36</v>
      </c>
      <c r="B60" s="176"/>
      <c r="C60" s="24" t="s">
        <v>10</v>
      </c>
      <c r="D60" s="158" t="s">
        <v>10</v>
      </c>
      <c r="E60" s="25" t="s">
        <v>10</v>
      </c>
      <c r="F60" s="25" t="s">
        <v>10</v>
      </c>
      <c r="G60" s="45">
        <f t="shared" ref="G60:V60" si="8">SUM(G56:G59)</f>
        <v>13187.300000000001</v>
      </c>
      <c r="H60" s="45">
        <f t="shared" si="8"/>
        <v>11915.800000000001</v>
      </c>
      <c r="I60" s="46">
        <f t="shared" si="8"/>
        <v>324</v>
      </c>
      <c r="J60" s="45">
        <f t="shared" si="8"/>
        <v>1068091</v>
      </c>
      <c r="K60" s="45">
        <f t="shared" si="8"/>
        <v>154732</v>
      </c>
      <c r="L60" s="45">
        <f t="shared" si="8"/>
        <v>4064.7</v>
      </c>
      <c r="M60" s="45">
        <f t="shared" si="8"/>
        <v>10048579</v>
      </c>
      <c r="N60" s="62">
        <f t="shared" si="8"/>
        <v>0</v>
      </c>
      <c r="O60" s="45">
        <f t="shared" si="8"/>
        <v>0</v>
      </c>
      <c r="P60" s="45">
        <f t="shared" si="8"/>
        <v>0</v>
      </c>
      <c r="Q60" s="45">
        <f t="shared" si="8"/>
        <v>0</v>
      </c>
      <c r="R60" s="45">
        <f t="shared" si="8"/>
        <v>0</v>
      </c>
      <c r="S60" s="45">
        <f t="shared" si="8"/>
        <v>0</v>
      </c>
      <c r="T60" s="45">
        <f t="shared" si="8"/>
        <v>0</v>
      </c>
      <c r="U60" s="45">
        <f t="shared" si="8"/>
        <v>0</v>
      </c>
      <c r="V60" s="45">
        <f t="shared" si="8"/>
        <v>11271402</v>
      </c>
    </row>
    <row r="61" spans="1:22" s="28" customFormat="1" ht="19.5" customHeight="1" x14ac:dyDescent="0.2">
      <c r="A61" s="178" t="s">
        <v>33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</row>
    <row r="62" spans="1:22" s="15" customFormat="1" ht="38.25" customHeight="1" x14ac:dyDescent="0.3">
      <c r="A62" s="63" t="s">
        <v>131</v>
      </c>
      <c r="B62" s="22" t="s">
        <v>143</v>
      </c>
      <c r="C62" s="18">
        <v>1974</v>
      </c>
      <c r="D62" s="160" t="s">
        <v>65</v>
      </c>
      <c r="E62" s="18">
        <v>2</v>
      </c>
      <c r="F62" s="18">
        <v>3</v>
      </c>
      <c r="G62" s="13">
        <v>681.5</v>
      </c>
      <c r="H62" s="14">
        <v>432.5</v>
      </c>
      <c r="I62" s="43">
        <v>32</v>
      </c>
      <c r="J62" s="34">
        <v>330028</v>
      </c>
      <c r="K62" s="34">
        <v>0</v>
      </c>
      <c r="L62" s="42">
        <v>828</v>
      </c>
      <c r="M62" s="34">
        <v>1128237</v>
      </c>
      <c r="N62" s="43">
        <v>0</v>
      </c>
      <c r="O62" s="34">
        <v>0</v>
      </c>
      <c r="P62" s="43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5">
        <f t="shared" ref="V62:V63" si="9">SUM(M62,O62,Q62,S62,U62,J62,K62)</f>
        <v>1458265</v>
      </c>
    </row>
    <row r="63" spans="1:22" s="15" customFormat="1" x14ac:dyDescent="0.3">
      <c r="A63" s="63" t="s">
        <v>132</v>
      </c>
      <c r="B63" s="22" t="s">
        <v>144</v>
      </c>
      <c r="C63" s="18">
        <v>1973</v>
      </c>
      <c r="D63" s="160" t="s">
        <v>65</v>
      </c>
      <c r="E63" s="18">
        <v>2</v>
      </c>
      <c r="F63" s="18">
        <v>2</v>
      </c>
      <c r="G63" s="13">
        <v>735.5</v>
      </c>
      <c r="H63" s="14">
        <v>487.6</v>
      </c>
      <c r="I63" s="43">
        <v>40</v>
      </c>
      <c r="J63" s="34">
        <v>0</v>
      </c>
      <c r="K63" s="34">
        <v>0</v>
      </c>
      <c r="L63" s="42">
        <v>490</v>
      </c>
      <c r="M63" s="34">
        <v>993985</v>
      </c>
      <c r="N63" s="43">
        <v>0</v>
      </c>
      <c r="O63" s="34">
        <v>0</v>
      </c>
      <c r="P63" s="43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5">
        <f t="shared" si="9"/>
        <v>993985</v>
      </c>
    </row>
    <row r="64" spans="1:22" s="39" customFormat="1" ht="36.75" customHeight="1" x14ac:dyDescent="0.3">
      <c r="A64" s="170" t="s">
        <v>50</v>
      </c>
      <c r="B64" s="173"/>
      <c r="C64" s="25" t="s">
        <v>10</v>
      </c>
      <c r="D64" s="157" t="s">
        <v>10</v>
      </c>
      <c r="E64" s="25" t="s">
        <v>10</v>
      </c>
      <c r="F64" s="25" t="s">
        <v>10</v>
      </c>
      <c r="G64" s="64">
        <f t="shared" ref="G64:V64" si="10">SUM(G62:G63)</f>
        <v>1417</v>
      </c>
      <c r="H64" s="64">
        <f t="shared" si="10"/>
        <v>920.1</v>
      </c>
      <c r="I64" s="65">
        <f t="shared" si="10"/>
        <v>72</v>
      </c>
      <c r="J64" s="64">
        <f t="shared" si="10"/>
        <v>330028</v>
      </c>
      <c r="K64" s="64">
        <f t="shared" si="10"/>
        <v>0</v>
      </c>
      <c r="L64" s="45">
        <f t="shared" si="10"/>
        <v>1318</v>
      </c>
      <c r="M64" s="64">
        <f t="shared" si="10"/>
        <v>2122222</v>
      </c>
      <c r="N64" s="65">
        <f t="shared" si="10"/>
        <v>0</v>
      </c>
      <c r="O64" s="64">
        <f t="shared" si="10"/>
        <v>0</v>
      </c>
      <c r="P64" s="64">
        <f t="shared" si="10"/>
        <v>0</v>
      </c>
      <c r="Q64" s="64">
        <f t="shared" si="10"/>
        <v>0</v>
      </c>
      <c r="R64" s="64">
        <f t="shared" si="10"/>
        <v>0</v>
      </c>
      <c r="S64" s="64">
        <f t="shared" si="10"/>
        <v>0</v>
      </c>
      <c r="T64" s="64">
        <f t="shared" si="10"/>
        <v>0</v>
      </c>
      <c r="U64" s="64">
        <f t="shared" si="10"/>
        <v>0</v>
      </c>
      <c r="V64" s="64">
        <f t="shared" si="10"/>
        <v>2452250</v>
      </c>
    </row>
    <row r="65" spans="1:22" s="15" customFormat="1" x14ac:dyDescent="0.2">
      <c r="A65" s="169" t="s">
        <v>34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</row>
    <row r="66" spans="1:22" s="15" customFormat="1" ht="26.25" customHeight="1" x14ac:dyDescent="0.3">
      <c r="A66" s="63" t="s">
        <v>149</v>
      </c>
      <c r="B66" s="66" t="s">
        <v>186</v>
      </c>
      <c r="C66" s="18">
        <v>1960</v>
      </c>
      <c r="D66" s="160" t="s">
        <v>164</v>
      </c>
      <c r="E66" s="18">
        <v>3</v>
      </c>
      <c r="F66" s="18">
        <v>2</v>
      </c>
      <c r="G66" s="34">
        <v>1313</v>
      </c>
      <c r="H66" s="34">
        <v>777.34</v>
      </c>
      <c r="I66" s="43">
        <v>69</v>
      </c>
      <c r="J66" s="34">
        <v>0</v>
      </c>
      <c r="K66" s="34">
        <v>0</v>
      </c>
      <c r="L66" s="42">
        <v>717.6</v>
      </c>
      <c r="M66" s="34">
        <v>1070042</v>
      </c>
      <c r="N66" s="43">
        <v>0</v>
      </c>
      <c r="O66" s="34">
        <v>0</v>
      </c>
      <c r="P66" s="43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5">
        <f t="shared" ref="V66" si="11">SUM(M66,O66,Q66,S66,U66,J66,K66)</f>
        <v>1070042</v>
      </c>
    </row>
    <row r="67" spans="1:22" s="69" customFormat="1" x14ac:dyDescent="0.3">
      <c r="A67" s="172" t="s">
        <v>35</v>
      </c>
      <c r="B67" s="172"/>
      <c r="C67" s="25" t="s">
        <v>10</v>
      </c>
      <c r="D67" s="157" t="s">
        <v>10</v>
      </c>
      <c r="E67" s="25" t="s">
        <v>10</v>
      </c>
      <c r="F67" s="25" t="s">
        <v>10</v>
      </c>
      <c r="G67" s="67">
        <f>G66</f>
        <v>1313</v>
      </c>
      <c r="H67" s="67">
        <f t="shared" ref="H67:U67" si="12">H66</f>
        <v>777.34</v>
      </c>
      <c r="I67" s="68">
        <f t="shared" si="12"/>
        <v>69</v>
      </c>
      <c r="J67" s="67">
        <f t="shared" si="12"/>
        <v>0</v>
      </c>
      <c r="K67" s="67">
        <f t="shared" si="12"/>
        <v>0</v>
      </c>
      <c r="L67" s="100">
        <f t="shared" si="12"/>
        <v>717.6</v>
      </c>
      <c r="M67" s="67">
        <f t="shared" si="12"/>
        <v>1070042</v>
      </c>
      <c r="N67" s="68">
        <f t="shared" si="12"/>
        <v>0</v>
      </c>
      <c r="O67" s="67">
        <f t="shared" si="12"/>
        <v>0</v>
      </c>
      <c r="P67" s="68">
        <f t="shared" si="12"/>
        <v>0</v>
      </c>
      <c r="Q67" s="67">
        <f t="shared" si="12"/>
        <v>0</v>
      </c>
      <c r="R67" s="67">
        <f t="shared" si="12"/>
        <v>0</v>
      </c>
      <c r="S67" s="67">
        <f t="shared" si="12"/>
        <v>0</v>
      </c>
      <c r="T67" s="67">
        <f t="shared" si="12"/>
        <v>0</v>
      </c>
      <c r="U67" s="67">
        <f t="shared" si="12"/>
        <v>0</v>
      </c>
      <c r="V67" s="64">
        <f>V66</f>
        <v>1070042</v>
      </c>
    </row>
    <row r="68" spans="1:22" s="15" customFormat="1" x14ac:dyDescent="0.2">
      <c r="A68" s="166" t="s">
        <v>37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8"/>
    </row>
    <row r="69" spans="1:22" s="15" customFormat="1" x14ac:dyDescent="0.3">
      <c r="A69" s="63" t="s">
        <v>150</v>
      </c>
      <c r="B69" s="22" t="s">
        <v>145</v>
      </c>
      <c r="C69" s="18">
        <v>1990</v>
      </c>
      <c r="D69" s="160" t="s">
        <v>65</v>
      </c>
      <c r="E69" s="18">
        <v>4</v>
      </c>
      <c r="F69" s="18">
        <v>1</v>
      </c>
      <c r="G69" s="34">
        <v>1864</v>
      </c>
      <c r="H69" s="34">
        <v>1712</v>
      </c>
      <c r="I69" s="43">
        <v>128</v>
      </c>
      <c r="J69" s="34">
        <v>639818</v>
      </c>
      <c r="K69" s="34">
        <v>84648</v>
      </c>
      <c r="L69" s="42">
        <v>0</v>
      </c>
      <c r="M69" s="34">
        <v>0</v>
      </c>
      <c r="N69" s="43">
        <v>0</v>
      </c>
      <c r="O69" s="34">
        <v>0</v>
      </c>
      <c r="P69" s="43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5">
        <f t="shared" ref="V69" si="13">SUM(M69,O69,Q69,S69,U69,J69,K69)</f>
        <v>724466</v>
      </c>
    </row>
    <row r="70" spans="1:22" s="71" customFormat="1" x14ac:dyDescent="0.3">
      <c r="A70" s="172" t="s">
        <v>38</v>
      </c>
      <c r="B70" s="172"/>
      <c r="C70" s="25" t="s">
        <v>10</v>
      </c>
      <c r="D70" s="157" t="s">
        <v>10</v>
      </c>
      <c r="E70" s="25" t="s">
        <v>10</v>
      </c>
      <c r="F70" s="25" t="s">
        <v>10</v>
      </c>
      <c r="G70" s="67">
        <f>G69</f>
        <v>1864</v>
      </c>
      <c r="H70" s="67">
        <f t="shared" ref="H70:U70" si="14">H69</f>
        <v>1712</v>
      </c>
      <c r="I70" s="68">
        <f t="shared" si="14"/>
        <v>128</v>
      </c>
      <c r="J70" s="67">
        <f t="shared" si="14"/>
        <v>639818</v>
      </c>
      <c r="K70" s="67">
        <f t="shared" si="14"/>
        <v>84648</v>
      </c>
      <c r="L70" s="100">
        <f t="shared" si="14"/>
        <v>0</v>
      </c>
      <c r="M70" s="67">
        <f t="shared" si="14"/>
        <v>0</v>
      </c>
      <c r="N70" s="68">
        <f t="shared" si="14"/>
        <v>0</v>
      </c>
      <c r="O70" s="67">
        <f t="shared" si="14"/>
        <v>0</v>
      </c>
      <c r="P70" s="68">
        <f t="shared" si="14"/>
        <v>0</v>
      </c>
      <c r="Q70" s="67">
        <f t="shared" si="14"/>
        <v>0</v>
      </c>
      <c r="R70" s="67">
        <f t="shared" si="14"/>
        <v>0</v>
      </c>
      <c r="S70" s="67">
        <f t="shared" si="14"/>
        <v>0</v>
      </c>
      <c r="T70" s="67">
        <f t="shared" si="14"/>
        <v>0</v>
      </c>
      <c r="U70" s="67">
        <f t="shared" si="14"/>
        <v>0</v>
      </c>
      <c r="V70" s="64">
        <f>V69</f>
        <v>724466</v>
      </c>
    </row>
    <row r="71" spans="1:22" s="69" customFormat="1" ht="18.75" customHeight="1" x14ac:dyDescent="0.2">
      <c r="A71" s="178" t="s">
        <v>47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80"/>
    </row>
    <row r="72" spans="1:22" s="69" customFormat="1" x14ac:dyDescent="0.3">
      <c r="A72" s="63" t="s">
        <v>151</v>
      </c>
      <c r="B72" s="22" t="s">
        <v>185</v>
      </c>
      <c r="C72" s="18">
        <v>1965</v>
      </c>
      <c r="D72" s="160" t="s">
        <v>65</v>
      </c>
      <c r="E72" s="18">
        <v>3</v>
      </c>
      <c r="F72" s="18">
        <v>2</v>
      </c>
      <c r="G72" s="34">
        <v>1042.0999999999999</v>
      </c>
      <c r="H72" s="34">
        <v>611.1</v>
      </c>
      <c r="I72" s="43">
        <v>40</v>
      </c>
      <c r="J72" s="34">
        <v>225015</v>
      </c>
      <c r="K72" s="34">
        <v>0</v>
      </c>
      <c r="L72" s="42">
        <v>455</v>
      </c>
      <c r="M72" s="34">
        <v>1424357</v>
      </c>
      <c r="N72" s="43">
        <v>0</v>
      </c>
      <c r="O72" s="34">
        <v>0</v>
      </c>
      <c r="P72" s="43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5">
        <f t="shared" ref="V72:V73" si="15">SUM(M72,O72,Q72,S72,U72,J72,K72)</f>
        <v>1649372</v>
      </c>
    </row>
    <row r="73" spans="1:22" s="69" customFormat="1" x14ac:dyDescent="0.3">
      <c r="A73" s="63" t="s">
        <v>152</v>
      </c>
      <c r="B73" s="22" t="s">
        <v>184</v>
      </c>
      <c r="C73" s="18">
        <v>1964</v>
      </c>
      <c r="D73" s="117" t="s">
        <v>192</v>
      </c>
      <c r="E73" s="18">
        <v>2</v>
      </c>
      <c r="F73" s="18">
        <v>2</v>
      </c>
      <c r="G73" s="34">
        <v>422.7</v>
      </c>
      <c r="H73" s="34">
        <v>278</v>
      </c>
      <c r="I73" s="43">
        <v>18</v>
      </c>
      <c r="J73" s="34">
        <v>180694</v>
      </c>
      <c r="K73" s="34">
        <v>0</v>
      </c>
      <c r="L73" s="42">
        <v>280</v>
      </c>
      <c r="M73" s="34">
        <v>590182</v>
      </c>
      <c r="N73" s="43">
        <v>0</v>
      </c>
      <c r="O73" s="34">
        <v>0</v>
      </c>
      <c r="P73" s="43">
        <v>0</v>
      </c>
      <c r="Q73" s="34">
        <v>0</v>
      </c>
      <c r="R73" s="34">
        <v>410</v>
      </c>
      <c r="S73" s="34">
        <v>183558</v>
      </c>
      <c r="T73" s="34">
        <v>0</v>
      </c>
      <c r="U73" s="34">
        <v>0</v>
      </c>
      <c r="V73" s="35">
        <f t="shared" si="15"/>
        <v>954434</v>
      </c>
    </row>
    <row r="74" spans="1:22" s="69" customFormat="1" x14ac:dyDescent="0.3">
      <c r="A74" s="170" t="s">
        <v>48</v>
      </c>
      <c r="B74" s="170"/>
      <c r="C74" s="25" t="s">
        <v>10</v>
      </c>
      <c r="D74" s="157" t="s">
        <v>10</v>
      </c>
      <c r="E74" s="25" t="s">
        <v>10</v>
      </c>
      <c r="F74" s="25" t="s">
        <v>10</v>
      </c>
      <c r="G74" s="67">
        <f>SUM(G72:G73)</f>
        <v>1464.8</v>
      </c>
      <c r="H74" s="67">
        <f t="shared" ref="H74:V74" si="16">SUM(H72:H73)</f>
        <v>889.1</v>
      </c>
      <c r="I74" s="72">
        <f t="shared" si="16"/>
        <v>58</v>
      </c>
      <c r="J74" s="67">
        <f t="shared" si="16"/>
        <v>405709</v>
      </c>
      <c r="K74" s="67">
        <f t="shared" si="16"/>
        <v>0</v>
      </c>
      <c r="L74" s="100">
        <f t="shared" si="16"/>
        <v>735</v>
      </c>
      <c r="M74" s="67">
        <f t="shared" si="16"/>
        <v>2014539</v>
      </c>
      <c r="N74" s="72">
        <f t="shared" si="16"/>
        <v>0</v>
      </c>
      <c r="O74" s="67">
        <f t="shared" si="16"/>
        <v>0</v>
      </c>
      <c r="P74" s="67">
        <f t="shared" si="16"/>
        <v>0</v>
      </c>
      <c r="Q74" s="67">
        <f t="shared" si="16"/>
        <v>0</v>
      </c>
      <c r="R74" s="67">
        <f t="shared" si="16"/>
        <v>410</v>
      </c>
      <c r="S74" s="67">
        <f t="shared" si="16"/>
        <v>183558</v>
      </c>
      <c r="T74" s="67">
        <f t="shared" si="16"/>
        <v>0</v>
      </c>
      <c r="U74" s="67">
        <f t="shared" si="16"/>
        <v>0</v>
      </c>
      <c r="V74" s="67">
        <f t="shared" si="16"/>
        <v>2603806</v>
      </c>
    </row>
    <row r="75" spans="1:22" s="69" customFormat="1" ht="18.75" customHeight="1" x14ac:dyDescent="0.2">
      <c r="A75" s="178" t="s">
        <v>43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80"/>
    </row>
    <row r="76" spans="1:22" s="69" customFormat="1" x14ac:dyDescent="0.3">
      <c r="A76" s="47" t="s">
        <v>153</v>
      </c>
      <c r="B76" s="22" t="s">
        <v>183</v>
      </c>
      <c r="C76" s="18">
        <v>1968</v>
      </c>
      <c r="D76" s="160" t="s">
        <v>65</v>
      </c>
      <c r="E76" s="18">
        <v>3</v>
      </c>
      <c r="F76" s="18">
        <v>3</v>
      </c>
      <c r="G76" s="34">
        <v>2189.3000000000002</v>
      </c>
      <c r="H76" s="34">
        <v>1982.5</v>
      </c>
      <c r="I76" s="43">
        <v>96</v>
      </c>
      <c r="J76" s="34">
        <v>0</v>
      </c>
      <c r="K76" s="34">
        <v>0</v>
      </c>
      <c r="L76" s="42">
        <v>608</v>
      </c>
      <c r="M76" s="34">
        <v>1922830</v>
      </c>
      <c r="N76" s="43">
        <v>0</v>
      </c>
      <c r="O76" s="34">
        <v>0</v>
      </c>
      <c r="P76" s="43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5">
        <f t="shared" ref="V76" si="17">SUM(M76,O76,Q76,S76,U76,J76,K76)</f>
        <v>1922830</v>
      </c>
    </row>
    <row r="77" spans="1:22" s="69" customFormat="1" x14ac:dyDescent="0.3">
      <c r="A77" s="170" t="s">
        <v>44</v>
      </c>
      <c r="B77" s="170"/>
      <c r="C77" s="25" t="s">
        <v>10</v>
      </c>
      <c r="D77" s="157" t="s">
        <v>10</v>
      </c>
      <c r="E77" s="25" t="s">
        <v>10</v>
      </c>
      <c r="F77" s="25" t="s">
        <v>10</v>
      </c>
      <c r="G77" s="67">
        <f>G76</f>
        <v>2189.3000000000002</v>
      </c>
      <c r="H77" s="67">
        <f t="shared" ref="H77:I77" si="18">H76</f>
        <v>1982.5</v>
      </c>
      <c r="I77" s="68">
        <f t="shared" si="18"/>
        <v>96</v>
      </c>
      <c r="J77" s="67">
        <v>0</v>
      </c>
      <c r="K77" s="67">
        <f t="shared" ref="K77:Q77" si="19">K76</f>
        <v>0</v>
      </c>
      <c r="L77" s="100">
        <f t="shared" si="19"/>
        <v>608</v>
      </c>
      <c r="M77" s="67">
        <f t="shared" si="19"/>
        <v>1922830</v>
      </c>
      <c r="N77" s="68">
        <f t="shared" si="19"/>
        <v>0</v>
      </c>
      <c r="O77" s="67">
        <f t="shared" si="19"/>
        <v>0</v>
      </c>
      <c r="P77" s="68">
        <f t="shared" si="19"/>
        <v>0</v>
      </c>
      <c r="Q77" s="67">
        <f t="shared" si="19"/>
        <v>0</v>
      </c>
      <c r="R77" s="67">
        <v>0</v>
      </c>
      <c r="S77" s="67">
        <v>0</v>
      </c>
      <c r="T77" s="67">
        <f t="shared" ref="T77:U77" si="20">T76</f>
        <v>0</v>
      </c>
      <c r="U77" s="67">
        <f t="shared" si="20"/>
        <v>0</v>
      </c>
      <c r="V77" s="64">
        <f>V76</f>
        <v>1922830</v>
      </c>
    </row>
    <row r="78" spans="1:22" s="69" customFormat="1" x14ac:dyDescent="0.2">
      <c r="A78" s="178" t="s">
        <v>49</v>
      </c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80"/>
    </row>
    <row r="79" spans="1:22" s="15" customFormat="1" x14ac:dyDescent="0.3">
      <c r="A79" s="63" t="s">
        <v>154</v>
      </c>
      <c r="B79" s="22" t="s">
        <v>146</v>
      </c>
      <c r="C79" s="18">
        <v>1999</v>
      </c>
      <c r="D79" s="160" t="s">
        <v>65</v>
      </c>
      <c r="E79" s="18">
        <v>9</v>
      </c>
      <c r="F79" s="18">
        <v>3</v>
      </c>
      <c r="G79" s="34">
        <v>5698.5</v>
      </c>
      <c r="H79" s="34">
        <v>3275.5</v>
      </c>
      <c r="I79" s="43">
        <v>278</v>
      </c>
      <c r="J79" s="34">
        <v>0</v>
      </c>
      <c r="K79" s="34">
        <v>0</v>
      </c>
      <c r="L79" s="42">
        <v>0</v>
      </c>
      <c r="M79" s="34">
        <v>0</v>
      </c>
      <c r="N79" s="43">
        <v>3</v>
      </c>
      <c r="O79" s="34">
        <v>1506738</v>
      </c>
      <c r="P79" s="43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5">
        <f t="shared" ref="V79" si="21">SUM(M79,O79,Q79,S79,U79,J79,K79)</f>
        <v>1506738</v>
      </c>
    </row>
    <row r="80" spans="1:22" s="69" customFormat="1" x14ac:dyDescent="0.3">
      <c r="A80" s="170" t="s">
        <v>39</v>
      </c>
      <c r="B80" s="170"/>
      <c r="C80" s="25" t="s">
        <v>10</v>
      </c>
      <c r="D80" s="157" t="s">
        <v>10</v>
      </c>
      <c r="E80" s="25" t="s">
        <v>10</v>
      </c>
      <c r="F80" s="25" t="s">
        <v>10</v>
      </c>
      <c r="G80" s="67">
        <f>G79</f>
        <v>5698.5</v>
      </c>
      <c r="H80" s="67">
        <f t="shared" ref="H80:U80" si="22">H79</f>
        <v>3275.5</v>
      </c>
      <c r="I80" s="68">
        <f t="shared" si="22"/>
        <v>278</v>
      </c>
      <c r="J80" s="67">
        <f t="shared" si="22"/>
        <v>0</v>
      </c>
      <c r="K80" s="67">
        <f t="shared" si="22"/>
        <v>0</v>
      </c>
      <c r="L80" s="100">
        <f t="shared" si="22"/>
        <v>0</v>
      </c>
      <c r="M80" s="67">
        <f t="shared" si="22"/>
        <v>0</v>
      </c>
      <c r="N80" s="68">
        <f t="shared" si="22"/>
        <v>3</v>
      </c>
      <c r="O80" s="67">
        <f t="shared" si="22"/>
        <v>1506738</v>
      </c>
      <c r="P80" s="68">
        <f t="shared" si="22"/>
        <v>0</v>
      </c>
      <c r="Q80" s="67">
        <f t="shared" si="22"/>
        <v>0</v>
      </c>
      <c r="R80" s="67">
        <f t="shared" si="22"/>
        <v>0</v>
      </c>
      <c r="S80" s="67">
        <f t="shared" si="22"/>
        <v>0</v>
      </c>
      <c r="T80" s="67">
        <f t="shared" si="22"/>
        <v>0</v>
      </c>
      <c r="U80" s="67">
        <f t="shared" si="22"/>
        <v>0</v>
      </c>
      <c r="V80" s="64">
        <f>V79</f>
        <v>1506738</v>
      </c>
    </row>
    <row r="81" spans="1:22" s="69" customFormat="1" ht="18.75" customHeight="1" x14ac:dyDescent="0.2">
      <c r="A81" s="178" t="s">
        <v>103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80"/>
    </row>
    <row r="82" spans="1:22" s="69" customFormat="1" x14ac:dyDescent="0.3">
      <c r="A82" s="63" t="s">
        <v>155</v>
      </c>
      <c r="B82" s="22" t="s">
        <v>161</v>
      </c>
      <c r="C82" s="18">
        <v>1961</v>
      </c>
      <c r="D82" s="160" t="s">
        <v>164</v>
      </c>
      <c r="E82" s="18">
        <v>2</v>
      </c>
      <c r="F82" s="18">
        <v>1</v>
      </c>
      <c r="G82" s="34">
        <v>320.8</v>
      </c>
      <c r="H82" s="73">
        <v>210.3</v>
      </c>
      <c r="I82" s="43">
        <v>33</v>
      </c>
      <c r="J82" s="34">
        <v>0</v>
      </c>
      <c r="K82" s="34">
        <v>0</v>
      </c>
      <c r="L82" s="42">
        <v>318</v>
      </c>
      <c r="M82" s="34">
        <v>595743</v>
      </c>
      <c r="N82" s="43">
        <v>0</v>
      </c>
      <c r="O82" s="34">
        <v>0</v>
      </c>
      <c r="P82" s="43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5">
        <f t="shared" ref="V82:V84" si="23">SUM(M82,O82,Q82,S82,U82,J82,K82)</f>
        <v>595743</v>
      </c>
    </row>
    <row r="83" spans="1:22" s="69" customFormat="1" x14ac:dyDescent="0.3">
      <c r="A83" s="63" t="s">
        <v>196</v>
      </c>
      <c r="B83" s="22" t="s">
        <v>162</v>
      </c>
      <c r="C83" s="18">
        <v>1962</v>
      </c>
      <c r="D83" s="160" t="s">
        <v>164</v>
      </c>
      <c r="E83" s="18">
        <v>2</v>
      </c>
      <c r="F83" s="18">
        <v>1</v>
      </c>
      <c r="G83" s="34">
        <v>294.2</v>
      </c>
      <c r="H83" s="74">
        <v>185</v>
      </c>
      <c r="I83" s="43">
        <v>7</v>
      </c>
      <c r="J83" s="34">
        <v>0</v>
      </c>
      <c r="K83" s="34">
        <v>0</v>
      </c>
      <c r="L83" s="42">
        <v>220</v>
      </c>
      <c r="M83" s="34">
        <v>428464</v>
      </c>
      <c r="N83" s="43">
        <v>0</v>
      </c>
      <c r="O83" s="34">
        <v>0</v>
      </c>
      <c r="P83" s="43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5">
        <f t="shared" si="23"/>
        <v>428464</v>
      </c>
    </row>
    <row r="84" spans="1:22" s="69" customFormat="1" x14ac:dyDescent="0.3">
      <c r="A84" s="170" t="s">
        <v>133</v>
      </c>
      <c r="B84" s="170"/>
      <c r="C84" s="25" t="s">
        <v>45</v>
      </c>
      <c r="D84" s="157" t="s">
        <v>45</v>
      </c>
      <c r="E84" s="25" t="s">
        <v>45</v>
      </c>
      <c r="F84" s="25" t="s">
        <v>45</v>
      </c>
      <c r="G84" s="67">
        <f>SUM(G82:G83)</f>
        <v>615</v>
      </c>
      <c r="H84" s="67">
        <f t="shared" ref="H84:U84" si="24">SUM(H82:H83)</f>
        <v>395.3</v>
      </c>
      <c r="I84" s="72">
        <f t="shared" si="24"/>
        <v>40</v>
      </c>
      <c r="J84" s="67">
        <f t="shared" si="24"/>
        <v>0</v>
      </c>
      <c r="K84" s="67">
        <f t="shared" si="24"/>
        <v>0</v>
      </c>
      <c r="L84" s="100">
        <f t="shared" si="24"/>
        <v>538</v>
      </c>
      <c r="M84" s="67">
        <f t="shared" si="24"/>
        <v>1024207</v>
      </c>
      <c r="N84" s="72">
        <f t="shared" si="24"/>
        <v>0</v>
      </c>
      <c r="O84" s="67">
        <f t="shared" si="24"/>
        <v>0</v>
      </c>
      <c r="P84" s="67">
        <f t="shared" si="24"/>
        <v>0</v>
      </c>
      <c r="Q84" s="67">
        <f t="shared" si="24"/>
        <v>0</v>
      </c>
      <c r="R84" s="67">
        <f t="shared" si="24"/>
        <v>0</v>
      </c>
      <c r="S84" s="67">
        <f t="shared" si="24"/>
        <v>0</v>
      </c>
      <c r="T84" s="67">
        <f t="shared" si="24"/>
        <v>0</v>
      </c>
      <c r="U84" s="67">
        <f t="shared" si="24"/>
        <v>0</v>
      </c>
      <c r="V84" s="35">
        <f t="shared" si="23"/>
        <v>1024207</v>
      </c>
    </row>
    <row r="85" spans="1:22" s="39" customFormat="1" ht="39.75" customHeight="1" x14ac:dyDescent="0.3">
      <c r="A85" s="174" t="s">
        <v>41</v>
      </c>
      <c r="B85" s="174"/>
      <c r="C85" s="25" t="s">
        <v>10</v>
      </c>
      <c r="D85" s="157" t="s">
        <v>10</v>
      </c>
      <c r="E85" s="25" t="s">
        <v>10</v>
      </c>
      <c r="F85" s="25" t="s">
        <v>10</v>
      </c>
      <c r="G85" s="96">
        <f t="shared" ref="G85:V85" si="25">G84+G80+G77+G74+G70+G67+G64+G60+G54++G48+G44</f>
        <v>144655</v>
      </c>
      <c r="H85" s="96">
        <f t="shared" si="25"/>
        <v>104724.24</v>
      </c>
      <c r="I85" s="96">
        <f t="shared" si="25"/>
        <v>6046</v>
      </c>
      <c r="J85" s="96">
        <f t="shared" si="25"/>
        <v>6796875</v>
      </c>
      <c r="K85" s="96">
        <f t="shared" si="25"/>
        <v>621156</v>
      </c>
      <c r="L85" s="100">
        <f t="shared" si="25"/>
        <v>15348.8</v>
      </c>
      <c r="M85" s="96">
        <f t="shared" si="25"/>
        <v>34388060</v>
      </c>
      <c r="N85" s="96">
        <f t="shared" si="25"/>
        <v>39</v>
      </c>
      <c r="O85" s="96">
        <f t="shared" si="25"/>
        <v>67596265</v>
      </c>
      <c r="P85" s="96">
        <f t="shared" si="25"/>
        <v>0</v>
      </c>
      <c r="Q85" s="96">
        <f t="shared" si="25"/>
        <v>0</v>
      </c>
      <c r="R85" s="96">
        <f t="shared" si="25"/>
        <v>4120</v>
      </c>
      <c r="S85" s="96">
        <f t="shared" si="25"/>
        <v>2489714</v>
      </c>
      <c r="T85" s="96">
        <f t="shared" si="25"/>
        <v>0</v>
      </c>
      <c r="U85" s="96">
        <f t="shared" si="25"/>
        <v>0</v>
      </c>
      <c r="V85" s="96">
        <f t="shared" si="25"/>
        <v>111892070</v>
      </c>
    </row>
    <row r="86" spans="1:22" s="20" customFormat="1" x14ac:dyDescent="0.3">
      <c r="A86" s="184" t="s">
        <v>42</v>
      </c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</row>
    <row r="87" spans="1:22" s="28" customFormat="1" x14ac:dyDescent="0.2">
      <c r="A87" s="169" t="s">
        <v>11</v>
      </c>
      <c r="B87" s="174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</row>
    <row r="88" spans="1:22" s="36" customFormat="1" x14ac:dyDescent="0.3">
      <c r="A88" s="29" t="s">
        <v>23</v>
      </c>
      <c r="B88" s="22" t="s">
        <v>61</v>
      </c>
      <c r="C88" s="18">
        <v>1988</v>
      </c>
      <c r="D88" s="117" t="s">
        <v>192</v>
      </c>
      <c r="E88" s="18">
        <v>9</v>
      </c>
      <c r="F88" s="18">
        <v>1</v>
      </c>
      <c r="G88" s="75">
        <v>2859.6</v>
      </c>
      <c r="H88" s="19">
        <v>2216.3000000000002</v>
      </c>
      <c r="I88" s="18">
        <v>187</v>
      </c>
      <c r="J88" s="76">
        <v>0</v>
      </c>
      <c r="K88" s="76">
        <v>0</v>
      </c>
      <c r="L88" s="76">
        <v>0</v>
      </c>
      <c r="M88" s="76">
        <v>0</v>
      </c>
      <c r="N88" s="41">
        <v>1</v>
      </c>
      <c r="O88" s="76">
        <v>2042655</v>
      </c>
      <c r="P88" s="41">
        <v>0</v>
      </c>
      <c r="Q88" s="76">
        <v>0</v>
      </c>
      <c r="R88" s="76">
        <v>0</v>
      </c>
      <c r="S88" s="76">
        <v>0</v>
      </c>
      <c r="T88" s="76">
        <v>0</v>
      </c>
      <c r="U88" s="76">
        <v>0</v>
      </c>
      <c r="V88" s="35">
        <f>SUM(M88,O88,Q88,S88,U88,J88,K88)</f>
        <v>2042655</v>
      </c>
    </row>
    <row r="89" spans="1:22" s="36" customFormat="1" x14ac:dyDescent="0.3">
      <c r="A89" s="29" t="s">
        <v>24</v>
      </c>
      <c r="B89" s="22" t="s">
        <v>66</v>
      </c>
      <c r="C89" s="41">
        <v>1989</v>
      </c>
      <c r="D89" s="117" t="s">
        <v>192</v>
      </c>
      <c r="E89" s="18">
        <v>9</v>
      </c>
      <c r="F89" s="18">
        <v>1</v>
      </c>
      <c r="G89" s="75">
        <v>2845.3</v>
      </c>
      <c r="H89" s="19">
        <v>2132.54</v>
      </c>
      <c r="I89" s="18">
        <v>173</v>
      </c>
      <c r="J89" s="76">
        <v>0</v>
      </c>
      <c r="K89" s="76">
        <v>0</v>
      </c>
      <c r="L89" s="76">
        <v>0</v>
      </c>
      <c r="M89" s="76">
        <v>0</v>
      </c>
      <c r="N89" s="41">
        <v>1</v>
      </c>
      <c r="O89" s="76">
        <v>2042655</v>
      </c>
      <c r="P89" s="41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35">
        <f t="shared" ref="V89:V107" si="26">SUM(M89,O89,Q89,S89,U89,J89,K89)</f>
        <v>2042655</v>
      </c>
    </row>
    <row r="90" spans="1:22" s="36" customFormat="1" x14ac:dyDescent="0.3">
      <c r="A90" s="29" t="s">
        <v>25</v>
      </c>
      <c r="B90" s="22" t="s">
        <v>59</v>
      </c>
      <c r="C90" s="41">
        <v>1988</v>
      </c>
      <c r="D90" s="117" t="s">
        <v>192</v>
      </c>
      <c r="E90" s="18">
        <v>9</v>
      </c>
      <c r="F90" s="18">
        <v>3</v>
      </c>
      <c r="G90" s="75">
        <v>6892.1</v>
      </c>
      <c r="H90" s="19">
        <v>5784.3</v>
      </c>
      <c r="I90" s="18">
        <v>236</v>
      </c>
      <c r="J90" s="76">
        <v>0</v>
      </c>
      <c r="K90" s="76">
        <v>0</v>
      </c>
      <c r="L90" s="76">
        <v>0</v>
      </c>
      <c r="M90" s="76">
        <v>0</v>
      </c>
      <c r="N90" s="41">
        <v>3</v>
      </c>
      <c r="O90" s="76">
        <v>6553317</v>
      </c>
      <c r="P90" s="41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35">
        <f t="shared" si="26"/>
        <v>6553317</v>
      </c>
    </row>
    <row r="91" spans="1:22" s="36" customFormat="1" x14ac:dyDescent="0.3">
      <c r="A91" s="29" t="s">
        <v>26</v>
      </c>
      <c r="B91" s="22" t="s">
        <v>64</v>
      </c>
      <c r="C91" s="41">
        <v>1989</v>
      </c>
      <c r="D91" s="160" t="s">
        <v>65</v>
      </c>
      <c r="E91" s="18">
        <v>9</v>
      </c>
      <c r="F91" s="18">
        <v>3</v>
      </c>
      <c r="G91" s="75">
        <v>6491.9</v>
      </c>
      <c r="H91" s="19">
        <v>5624.1</v>
      </c>
      <c r="I91" s="18">
        <v>279</v>
      </c>
      <c r="J91" s="76">
        <v>0</v>
      </c>
      <c r="K91" s="76">
        <v>0</v>
      </c>
      <c r="L91" s="76">
        <v>0</v>
      </c>
      <c r="M91" s="76">
        <v>0</v>
      </c>
      <c r="N91" s="41">
        <v>2</v>
      </c>
      <c r="O91" s="76">
        <v>4085310</v>
      </c>
      <c r="P91" s="41">
        <v>0</v>
      </c>
      <c r="Q91" s="76">
        <v>0</v>
      </c>
      <c r="R91" s="76">
        <v>0</v>
      </c>
      <c r="S91" s="76">
        <v>0</v>
      </c>
      <c r="T91" s="76">
        <v>0</v>
      </c>
      <c r="U91" s="76">
        <v>0</v>
      </c>
      <c r="V91" s="35">
        <f t="shared" si="26"/>
        <v>4085310</v>
      </c>
    </row>
    <row r="92" spans="1:22" s="36" customFormat="1" x14ac:dyDescent="0.3">
      <c r="A92" s="29" t="s">
        <v>27</v>
      </c>
      <c r="B92" s="22" t="s">
        <v>67</v>
      </c>
      <c r="C92" s="41">
        <v>1991</v>
      </c>
      <c r="D92" s="117" t="s">
        <v>192</v>
      </c>
      <c r="E92" s="18">
        <v>10</v>
      </c>
      <c r="F92" s="18">
        <v>3</v>
      </c>
      <c r="G92" s="75">
        <v>7568.9</v>
      </c>
      <c r="H92" s="19">
        <v>4222.7</v>
      </c>
      <c r="I92" s="18">
        <v>274</v>
      </c>
      <c r="J92" s="76">
        <v>0</v>
      </c>
      <c r="K92" s="76">
        <v>0</v>
      </c>
      <c r="L92" s="76">
        <v>0</v>
      </c>
      <c r="M92" s="76">
        <v>0</v>
      </c>
      <c r="N92" s="41">
        <v>3</v>
      </c>
      <c r="O92" s="76">
        <v>6553936</v>
      </c>
      <c r="P92" s="41">
        <v>0</v>
      </c>
      <c r="Q92" s="76">
        <v>0</v>
      </c>
      <c r="R92" s="76">
        <v>0</v>
      </c>
      <c r="S92" s="76">
        <v>0</v>
      </c>
      <c r="T92" s="76">
        <v>0</v>
      </c>
      <c r="U92" s="76">
        <v>0</v>
      </c>
      <c r="V92" s="35">
        <f t="shared" si="26"/>
        <v>6553936</v>
      </c>
    </row>
    <row r="93" spans="1:22" s="36" customFormat="1" x14ac:dyDescent="0.3">
      <c r="A93" s="29" t="s">
        <v>28</v>
      </c>
      <c r="B93" s="22" t="s">
        <v>82</v>
      </c>
      <c r="C93" s="18">
        <v>1989</v>
      </c>
      <c r="D93" s="117" t="s">
        <v>192</v>
      </c>
      <c r="E93" s="18">
        <v>9</v>
      </c>
      <c r="F93" s="18">
        <v>1</v>
      </c>
      <c r="G93" s="75">
        <v>2974.8</v>
      </c>
      <c r="H93" s="19">
        <v>1653.7</v>
      </c>
      <c r="I93" s="18">
        <v>267</v>
      </c>
      <c r="J93" s="76">
        <v>0</v>
      </c>
      <c r="K93" s="76">
        <v>0</v>
      </c>
      <c r="L93" s="76">
        <v>0</v>
      </c>
      <c r="M93" s="76">
        <v>0</v>
      </c>
      <c r="N93" s="41">
        <v>1</v>
      </c>
      <c r="O93" s="76">
        <v>2042655</v>
      </c>
      <c r="P93" s="41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35">
        <f t="shared" si="26"/>
        <v>2042655</v>
      </c>
    </row>
    <row r="94" spans="1:22" s="36" customFormat="1" x14ac:dyDescent="0.3">
      <c r="A94" s="29" t="s">
        <v>29</v>
      </c>
      <c r="B94" s="22" t="s">
        <v>83</v>
      </c>
      <c r="C94" s="41">
        <v>1989</v>
      </c>
      <c r="D94" s="117" t="s">
        <v>192</v>
      </c>
      <c r="E94" s="18">
        <v>9</v>
      </c>
      <c r="F94" s="18">
        <v>1</v>
      </c>
      <c r="G94" s="75">
        <v>3036</v>
      </c>
      <c r="H94" s="19">
        <v>1672.9</v>
      </c>
      <c r="I94" s="18">
        <v>204</v>
      </c>
      <c r="J94" s="76">
        <v>0</v>
      </c>
      <c r="K94" s="76">
        <v>0</v>
      </c>
      <c r="L94" s="76">
        <v>0</v>
      </c>
      <c r="M94" s="76">
        <v>0</v>
      </c>
      <c r="N94" s="41">
        <v>1</v>
      </c>
      <c r="O94" s="76">
        <v>2042655</v>
      </c>
      <c r="P94" s="41">
        <v>0</v>
      </c>
      <c r="Q94" s="76">
        <v>0</v>
      </c>
      <c r="R94" s="76">
        <v>0</v>
      </c>
      <c r="S94" s="76">
        <v>0</v>
      </c>
      <c r="T94" s="76">
        <v>0</v>
      </c>
      <c r="U94" s="76">
        <v>0</v>
      </c>
      <c r="V94" s="35">
        <f t="shared" si="26"/>
        <v>2042655</v>
      </c>
    </row>
    <row r="95" spans="1:22" s="36" customFormat="1" x14ac:dyDescent="0.3">
      <c r="A95" s="29" t="s">
        <v>30</v>
      </c>
      <c r="B95" s="22" t="s">
        <v>84</v>
      </c>
      <c r="C95" s="41">
        <v>1990</v>
      </c>
      <c r="D95" s="117" t="s">
        <v>192</v>
      </c>
      <c r="E95" s="18">
        <v>10</v>
      </c>
      <c r="F95" s="18">
        <v>3</v>
      </c>
      <c r="G95" s="75">
        <v>7603.6</v>
      </c>
      <c r="H95" s="19">
        <v>4439.5</v>
      </c>
      <c r="I95" s="18">
        <v>332</v>
      </c>
      <c r="J95" s="76">
        <v>0</v>
      </c>
      <c r="K95" s="76">
        <v>0</v>
      </c>
      <c r="L95" s="76">
        <v>0</v>
      </c>
      <c r="M95" s="76">
        <v>0</v>
      </c>
      <c r="N95" s="41">
        <v>3</v>
      </c>
      <c r="O95" s="76">
        <v>6553967</v>
      </c>
      <c r="P95" s="41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35">
        <f t="shared" si="26"/>
        <v>6553967</v>
      </c>
    </row>
    <row r="96" spans="1:22" s="36" customFormat="1" x14ac:dyDescent="0.3">
      <c r="A96" s="29" t="s">
        <v>107</v>
      </c>
      <c r="B96" s="22" t="s">
        <v>85</v>
      </c>
      <c r="C96" s="41">
        <v>1991</v>
      </c>
      <c r="D96" s="160" t="s">
        <v>65</v>
      </c>
      <c r="E96" s="18">
        <v>9</v>
      </c>
      <c r="F96" s="18">
        <v>2</v>
      </c>
      <c r="G96" s="75">
        <v>2508.4</v>
      </c>
      <c r="H96" s="19">
        <v>1924.5</v>
      </c>
      <c r="I96" s="18">
        <v>215</v>
      </c>
      <c r="J96" s="76">
        <v>0</v>
      </c>
      <c r="K96" s="76">
        <v>0</v>
      </c>
      <c r="L96" s="76">
        <v>0</v>
      </c>
      <c r="M96" s="76">
        <v>0</v>
      </c>
      <c r="N96" s="41">
        <v>2</v>
      </c>
      <c r="O96" s="76">
        <v>4200999</v>
      </c>
      <c r="P96" s="41">
        <v>0</v>
      </c>
      <c r="Q96" s="76">
        <v>0</v>
      </c>
      <c r="R96" s="76">
        <v>0</v>
      </c>
      <c r="S96" s="76">
        <v>0</v>
      </c>
      <c r="T96" s="76">
        <v>0</v>
      </c>
      <c r="U96" s="76">
        <v>0</v>
      </c>
      <c r="V96" s="35">
        <f t="shared" si="26"/>
        <v>4200999</v>
      </c>
    </row>
    <row r="97" spans="1:23" s="36" customFormat="1" x14ac:dyDescent="0.3">
      <c r="A97" s="29" t="s">
        <v>108</v>
      </c>
      <c r="B97" s="22" t="s">
        <v>86</v>
      </c>
      <c r="C97" s="41">
        <v>1988</v>
      </c>
      <c r="D97" s="117" t="s">
        <v>192</v>
      </c>
      <c r="E97" s="18">
        <v>9</v>
      </c>
      <c r="F97" s="18">
        <v>3</v>
      </c>
      <c r="G97" s="75">
        <v>6892.1</v>
      </c>
      <c r="H97" s="19">
        <v>5951.7</v>
      </c>
      <c r="I97" s="18">
        <v>225</v>
      </c>
      <c r="J97" s="76">
        <v>0</v>
      </c>
      <c r="K97" s="76">
        <v>0</v>
      </c>
      <c r="L97" s="76">
        <v>0</v>
      </c>
      <c r="M97" s="76">
        <v>0</v>
      </c>
      <c r="N97" s="41">
        <v>3</v>
      </c>
      <c r="O97" s="76">
        <v>6269979</v>
      </c>
      <c r="P97" s="41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35">
        <f t="shared" si="26"/>
        <v>6269979</v>
      </c>
    </row>
    <row r="98" spans="1:23" s="36" customFormat="1" x14ac:dyDescent="0.3">
      <c r="A98" s="29" t="s">
        <v>109</v>
      </c>
      <c r="B98" s="22" t="s">
        <v>87</v>
      </c>
      <c r="C98" s="41">
        <v>1990</v>
      </c>
      <c r="D98" s="160" t="s">
        <v>65</v>
      </c>
      <c r="E98" s="18">
        <v>9</v>
      </c>
      <c r="F98" s="18">
        <v>6</v>
      </c>
      <c r="G98" s="75">
        <v>18345.099999999999</v>
      </c>
      <c r="H98" s="19">
        <v>16123.4</v>
      </c>
      <c r="I98" s="18">
        <v>479</v>
      </c>
      <c r="J98" s="76">
        <v>0</v>
      </c>
      <c r="K98" s="76">
        <v>0</v>
      </c>
      <c r="L98" s="76">
        <v>0</v>
      </c>
      <c r="M98" s="76">
        <v>0</v>
      </c>
      <c r="N98" s="41">
        <v>6</v>
      </c>
      <c r="O98" s="76">
        <v>12255930</v>
      </c>
      <c r="P98" s="41">
        <v>0</v>
      </c>
      <c r="Q98" s="76">
        <v>0</v>
      </c>
      <c r="R98" s="76">
        <v>0</v>
      </c>
      <c r="S98" s="76">
        <v>0</v>
      </c>
      <c r="T98" s="76">
        <v>0</v>
      </c>
      <c r="U98" s="76">
        <v>0</v>
      </c>
      <c r="V98" s="35">
        <f t="shared" si="26"/>
        <v>12255930</v>
      </c>
    </row>
    <row r="99" spans="1:23" s="36" customFormat="1" x14ac:dyDescent="0.3">
      <c r="A99" s="29" t="s">
        <v>78</v>
      </c>
      <c r="B99" s="22" t="s">
        <v>88</v>
      </c>
      <c r="C99" s="41">
        <v>1981</v>
      </c>
      <c r="D99" s="117" t="s">
        <v>192</v>
      </c>
      <c r="E99" s="18">
        <v>9</v>
      </c>
      <c r="F99" s="18">
        <v>1</v>
      </c>
      <c r="G99" s="75">
        <v>3084.9</v>
      </c>
      <c r="H99" s="19">
        <v>2154.1999999999998</v>
      </c>
      <c r="I99" s="18">
        <v>201</v>
      </c>
      <c r="J99" s="76">
        <v>0</v>
      </c>
      <c r="K99" s="76">
        <v>0</v>
      </c>
      <c r="L99" s="76">
        <v>0</v>
      </c>
      <c r="M99" s="76">
        <v>0</v>
      </c>
      <c r="N99" s="41">
        <v>1</v>
      </c>
      <c r="O99" s="76">
        <v>2042655</v>
      </c>
      <c r="P99" s="41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35">
        <f t="shared" si="26"/>
        <v>2042655</v>
      </c>
    </row>
    <row r="100" spans="1:23" s="36" customFormat="1" x14ac:dyDescent="0.3">
      <c r="A100" s="29" t="s">
        <v>110</v>
      </c>
      <c r="B100" s="22" t="s">
        <v>89</v>
      </c>
      <c r="C100" s="41">
        <v>1987</v>
      </c>
      <c r="D100" s="117" t="s">
        <v>192</v>
      </c>
      <c r="E100" s="18">
        <v>9</v>
      </c>
      <c r="F100" s="18">
        <v>4</v>
      </c>
      <c r="G100" s="76">
        <v>6832.1</v>
      </c>
      <c r="H100" s="42">
        <v>3621.5</v>
      </c>
      <c r="I100" s="41">
        <v>226</v>
      </c>
      <c r="J100" s="76">
        <v>0</v>
      </c>
      <c r="K100" s="76">
        <v>0</v>
      </c>
      <c r="L100" s="76">
        <v>0</v>
      </c>
      <c r="M100" s="76">
        <v>0</v>
      </c>
      <c r="N100" s="41">
        <v>4</v>
      </c>
      <c r="O100" s="76">
        <v>8170620</v>
      </c>
      <c r="P100" s="41">
        <v>0</v>
      </c>
      <c r="Q100" s="76">
        <v>0</v>
      </c>
      <c r="R100" s="76">
        <v>0</v>
      </c>
      <c r="S100" s="76">
        <v>0</v>
      </c>
      <c r="T100" s="76">
        <v>0</v>
      </c>
      <c r="U100" s="76">
        <v>0</v>
      </c>
      <c r="V100" s="35">
        <f t="shared" si="26"/>
        <v>8170620</v>
      </c>
    </row>
    <row r="101" spans="1:23" s="36" customFormat="1" x14ac:dyDescent="0.3">
      <c r="A101" s="29" t="s">
        <v>111</v>
      </c>
      <c r="B101" s="22" t="s">
        <v>90</v>
      </c>
      <c r="C101" s="41">
        <v>1989</v>
      </c>
      <c r="D101" s="117" t="s">
        <v>193</v>
      </c>
      <c r="E101" s="18" t="s">
        <v>81</v>
      </c>
      <c r="F101" s="18">
        <v>7</v>
      </c>
      <c r="G101" s="42">
        <v>14404.88</v>
      </c>
      <c r="H101" s="42">
        <v>12394.5</v>
      </c>
      <c r="I101" s="41">
        <v>373</v>
      </c>
      <c r="J101" s="76">
        <v>0</v>
      </c>
      <c r="K101" s="76">
        <v>0</v>
      </c>
      <c r="L101" s="76">
        <v>0</v>
      </c>
      <c r="M101" s="76">
        <v>0</v>
      </c>
      <c r="N101" s="41">
        <v>5</v>
      </c>
      <c r="O101" s="76">
        <v>10072270</v>
      </c>
      <c r="P101" s="41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35">
        <f t="shared" si="26"/>
        <v>10072270</v>
      </c>
    </row>
    <row r="102" spans="1:23" s="36" customFormat="1" x14ac:dyDescent="0.3">
      <c r="A102" s="29" t="s">
        <v>112</v>
      </c>
      <c r="B102" s="22" t="s">
        <v>57</v>
      </c>
      <c r="C102" s="41">
        <v>1987</v>
      </c>
      <c r="D102" s="117" t="s">
        <v>192</v>
      </c>
      <c r="E102" s="18">
        <v>9</v>
      </c>
      <c r="F102" s="18">
        <v>4</v>
      </c>
      <c r="G102" s="76">
        <v>10674</v>
      </c>
      <c r="H102" s="42">
        <v>9502</v>
      </c>
      <c r="I102" s="41">
        <v>153</v>
      </c>
      <c r="J102" s="76">
        <v>0</v>
      </c>
      <c r="K102" s="76">
        <v>0</v>
      </c>
      <c r="L102" s="76">
        <v>0</v>
      </c>
      <c r="M102" s="76">
        <v>0</v>
      </c>
      <c r="N102" s="41">
        <v>0</v>
      </c>
      <c r="O102" s="76">
        <v>0</v>
      </c>
      <c r="P102" s="41">
        <v>0</v>
      </c>
      <c r="Q102" s="76">
        <v>0</v>
      </c>
      <c r="R102" s="76">
        <v>4870</v>
      </c>
      <c r="S102" s="76">
        <v>2685433</v>
      </c>
      <c r="T102" s="76">
        <v>0</v>
      </c>
      <c r="U102" s="76">
        <v>0</v>
      </c>
      <c r="V102" s="35">
        <f t="shared" si="26"/>
        <v>2685433</v>
      </c>
    </row>
    <row r="103" spans="1:23" s="36" customFormat="1" x14ac:dyDescent="0.3">
      <c r="A103" s="29" t="s">
        <v>113</v>
      </c>
      <c r="B103" s="22" t="s">
        <v>91</v>
      </c>
      <c r="C103" s="41">
        <v>1987</v>
      </c>
      <c r="D103" s="117" t="s">
        <v>192</v>
      </c>
      <c r="E103" s="18">
        <v>9</v>
      </c>
      <c r="F103" s="18">
        <v>2</v>
      </c>
      <c r="G103" s="76">
        <v>5373</v>
      </c>
      <c r="H103" s="42">
        <v>4779</v>
      </c>
      <c r="I103" s="41">
        <v>137</v>
      </c>
      <c r="J103" s="76">
        <v>0</v>
      </c>
      <c r="K103" s="76">
        <v>0</v>
      </c>
      <c r="L103" s="76">
        <v>0</v>
      </c>
      <c r="M103" s="76">
        <v>0</v>
      </c>
      <c r="N103" s="41">
        <v>0</v>
      </c>
      <c r="O103" s="76">
        <v>0</v>
      </c>
      <c r="P103" s="41">
        <v>0</v>
      </c>
      <c r="Q103" s="76">
        <v>0</v>
      </c>
      <c r="R103" s="76">
        <v>4880</v>
      </c>
      <c r="S103" s="76">
        <v>1416583</v>
      </c>
      <c r="T103" s="76">
        <v>0</v>
      </c>
      <c r="U103" s="76">
        <v>0</v>
      </c>
      <c r="V103" s="35">
        <f t="shared" si="26"/>
        <v>1416583</v>
      </c>
    </row>
    <row r="104" spans="1:23" s="36" customFormat="1" x14ac:dyDescent="0.3">
      <c r="A104" s="29" t="s">
        <v>114</v>
      </c>
      <c r="B104" s="22" t="s">
        <v>92</v>
      </c>
      <c r="C104" s="41">
        <v>1971</v>
      </c>
      <c r="D104" s="160" t="s">
        <v>65</v>
      </c>
      <c r="E104" s="18">
        <v>5</v>
      </c>
      <c r="F104" s="18">
        <v>4</v>
      </c>
      <c r="G104" s="76">
        <v>3758</v>
      </c>
      <c r="H104" s="42">
        <v>3459</v>
      </c>
      <c r="I104" s="41">
        <v>84</v>
      </c>
      <c r="J104" s="76">
        <v>0</v>
      </c>
      <c r="K104" s="76">
        <v>0</v>
      </c>
      <c r="L104" s="76">
        <v>901</v>
      </c>
      <c r="M104" s="76">
        <v>2255677</v>
      </c>
      <c r="N104" s="41">
        <v>0</v>
      </c>
      <c r="O104" s="76">
        <v>0</v>
      </c>
      <c r="P104" s="41">
        <v>0</v>
      </c>
      <c r="Q104" s="76">
        <v>0</v>
      </c>
      <c r="R104" s="76">
        <v>2180</v>
      </c>
      <c r="S104" s="76">
        <v>663446</v>
      </c>
      <c r="T104" s="76">
        <v>0</v>
      </c>
      <c r="U104" s="76">
        <v>0</v>
      </c>
      <c r="V104" s="35">
        <f t="shared" si="26"/>
        <v>2919123</v>
      </c>
    </row>
    <row r="105" spans="1:23" s="36" customFormat="1" x14ac:dyDescent="0.3">
      <c r="A105" s="29" t="s">
        <v>115</v>
      </c>
      <c r="B105" s="22" t="s">
        <v>93</v>
      </c>
      <c r="C105" s="41">
        <v>1971</v>
      </c>
      <c r="D105" s="160" t="s">
        <v>65</v>
      </c>
      <c r="E105" s="18">
        <v>5</v>
      </c>
      <c r="F105" s="18">
        <v>4</v>
      </c>
      <c r="G105" s="76">
        <v>2934</v>
      </c>
      <c r="H105" s="42">
        <v>2634</v>
      </c>
      <c r="I105" s="41">
        <v>106</v>
      </c>
      <c r="J105" s="76">
        <v>0</v>
      </c>
      <c r="K105" s="76">
        <v>0</v>
      </c>
      <c r="L105" s="76">
        <v>980</v>
      </c>
      <c r="M105" s="76">
        <v>2492314</v>
      </c>
      <c r="N105" s="41">
        <v>0</v>
      </c>
      <c r="O105" s="76">
        <v>0</v>
      </c>
      <c r="P105" s="41">
        <v>0</v>
      </c>
      <c r="Q105" s="76">
        <v>0</v>
      </c>
      <c r="R105" s="76">
        <v>2180</v>
      </c>
      <c r="S105" s="76">
        <v>690759</v>
      </c>
      <c r="T105" s="76">
        <v>0</v>
      </c>
      <c r="U105" s="76">
        <v>0</v>
      </c>
      <c r="V105" s="35">
        <f t="shared" si="26"/>
        <v>3183073</v>
      </c>
    </row>
    <row r="106" spans="1:23" s="36" customFormat="1" x14ac:dyDescent="0.3">
      <c r="A106" s="29" t="s">
        <v>116</v>
      </c>
      <c r="B106" s="22" t="s">
        <v>94</v>
      </c>
      <c r="C106" s="41">
        <v>1983</v>
      </c>
      <c r="D106" s="117" t="s">
        <v>192</v>
      </c>
      <c r="E106" s="18">
        <v>5.9</v>
      </c>
      <c r="F106" s="18">
        <v>10</v>
      </c>
      <c r="G106" s="76">
        <v>16576</v>
      </c>
      <c r="H106" s="42">
        <v>14081</v>
      </c>
      <c r="I106" s="41">
        <v>380</v>
      </c>
      <c r="J106" s="76">
        <v>0</v>
      </c>
      <c r="K106" s="76">
        <v>0</v>
      </c>
      <c r="L106" s="76">
        <v>0</v>
      </c>
      <c r="M106" s="76">
        <v>0</v>
      </c>
      <c r="N106" s="41">
        <v>0</v>
      </c>
      <c r="O106" s="76">
        <v>0</v>
      </c>
      <c r="P106" s="41">
        <v>0</v>
      </c>
      <c r="Q106" s="76">
        <v>0</v>
      </c>
      <c r="R106" s="76">
        <v>8260</v>
      </c>
      <c r="S106" s="76">
        <v>5478007</v>
      </c>
      <c r="T106" s="76">
        <v>0</v>
      </c>
      <c r="U106" s="76">
        <v>0</v>
      </c>
      <c r="V106" s="35">
        <f t="shared" si="26"/>
        <v>5478007</v>
      </c>
    </row>
    <row r="107" spans="1:23" s="36" customFormat="1" x14ac:dyDescent="0.3">
      <c r="A107" s="29" t="s">
        <v>117</v>
      </c>
      <c r="B107" s="22" t="s">
        <v>197</v>
      </c>
      <c r="C107" s="41">
        <v>1959</v>
      </c>
      <c r="D107" s="117" t="s">
        <v>65</v>
      </c>
      <c r="E107" s="18">
        <v>3</v>
      </c>
      <c r="F107" s="18">
        <v>2</v>
      </c>
      <c r="G107" s="76">
        <v>1797</v>
      </c>
      <c r="H107" s="76">
        <v>539</v>
      </c>
      <c r="I107" s="41">
        <v>36</v>
      </c>
      <c r="J107" s="77">
        <v>547993</v>
      </c>
      <c r="K107" s="76">
        <v>140000</v>
      </c>
      <c r="L107" s="76">
        <v>0</v>
      </c>
      <c r="M107" s="76">
        <v>0</v>
      </c>
      <c r="N107" s="41">
        <v>0</v>
      </c>
      <c r="O107" s="76">
        <v>0</v>
      </c>
      <c r="P107" s="41">
        <v>0</v>
      </c>
      <c r="Q107" s="76">
        <v>0</v>
      </c>
      <c r="R107" s="76">
        <v>0</v>
      </c>
      <c r="S107" s="76">
        <v>0</v>
      </c>
      <c r="T107" s="76">
        <v>0</v>
      </c>
      <c r="U107" s="76">
        <v>0</v>
      </c>
      <c r="V107" s="35">
        <f t="shared" si="26"/>
        <v>687993</v>
      </c>
    </row>
    <row r="108" spans="1:23" s="39" customFormat="1" x14ac:dyDescent="0.3">
      <c r="A108" s="175" t="s">
        <v>21</v>
      </c>
      <c r="B108" s="176"/>
      <c r="C108" s="24" t="s">
        <v>10</v>
      </c>
      <c r="D108" s="158" t="s">
        <v>10</v>
      </c>
      <c r="E108" s="25" t="s">
        <v>10</v>
      </c>
      <c r="F108" s="25" t="s">
        <v>10</v>
      </c>
      <c r="G108" s="26">
        <f t="shared" ref="G108:V108" si="27">SUM(G88:G107)</f>
        <v>133451.68</v>
      </c>
      <c r="H108" s="26">
        <f t="shared" si="27"/>
        <v>104909.84</v>
      </c>
      <c r="I108" s="38">
        <f t="shared" si="27"/>
        <v>4567</v>
      </c>
      <c r="J108" s="26">
        <f t="shared" si="27"/>
        <v>547993</v>
      </c>
      <c r="K108" s="26">
        <f t="shared" si="27"/>
        <v>140000</v>
      </c>
      <c r="L108" s="100">
        <f>SUM(L88:L107)</f>
        <v>1881</v>
      </c>
      <c r="M108" s="90">
        <f>SUM(M88:M107)</f>
        <v>4747991</v>
      </c>
      <c r="N108" s="38">
        <f t="shared" si="27"/>
        <v>36</v>
      </c>
      <c r="O108" s="90">
        <f t="shared" si="27"/>
        <v>74929603</v>
      </c>
      <c r="P108" s="90">
        <f t="shared" si="27"/>
        <v>0</v>
      </c>
      <c r="Q108" s="90">
        <f t="shared" si="27"/>
        <v>0</v>
      </c>
      <c r="R108" s="90">
        <f t="shared" si="27"/>
        <v>22370</v>
      </c>
      <c r="S108" s="90">
        <f t="shared" si="27"/>
        <v>10934228</v>
      </c>
      <c r="T108" s="90">
        <f t="shared" si="27"/>
        <v>0</v>
      </c>
      <c r="U108" s="90">
        <f t="shared" si="27"/>
        <v>0</v>
      </c>
      <c r="V108" s="90">
        <f t="shared" si="27"/>
        <v>91299815</v>
      </c>
    </row>
    <row r="109" spans="1:23" s="28" customFormat="1" x14ac:dyDescent="0.2">
      <c r="A109" s="169" t="s">
        <v>31</v>
      </c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</row>
    <row r="110" spans="1:23" s="39" customFormat="1" x14ac:dyDescent="0.3">
      <c r="A110" s="29" t="s">
        <v>118</v>
      </c>
      <c r="B110" s="22" t="s">
        <v>182</v>
      </c>
      <c r="C110" s="41">
        <v>1978</v>
      </c>
      <c r="D110" s="160" t="s">
        <v>65</v>
      </c>
      <c r="E110" s="18">
        <v>4</v>
      </c>
      <c r="F110" s="18">
        <v>2</v>
      </c>
      <c r="G110" s="42">
        <v>1620</v>
      </c>
      <c r="H110" s="42">
        <v>1011.2</v>
      </c>
      <c r="I110" s="41">
        <v>92</v>
      </c>
      <c r="J110" s="42">
        <v>518755</v>
      </c>
      <c r="K110" s="42">
        <v>31000</v>
      </c>
      <c r="L110" s="42">
        <v>856.44</v>
      </c>
      <c r="M110" s="42">
        <v>1386024</v>
      </c>
      <c r="N110" s="41">
        <v>0</v>
      </c>
      <c r="O110" s="42">
        <v>0</v>
      </c>
      <c r="P110" s="41">
        <v>0</v>
      </c>
      <c r="Q110" s="42">
        <v>0</v>
      </c>
      <c r="R110" s="42">
        <v>1737</v>
      </c>
      <c r="S110" s="42">
        <v>710943</v>
      </c>
      <c r="T110" s="42">
        <v>0</v>
      </c>
      <c r="U110" s="42">
        <v>0</v>
      </c>
      <c r="V110" s="35">
        <f>SUM(M110,O110,Q110,S110,U110,J110,K110)</f>
        <v>2646722</v>
      </c>
    </row>
    <row r="111" spans="1:23" s="39" customFormat="1" ht="20.25" x14ac:dyDescent="0.3">
      <c r="A111" s="29" t="s">
        <v>119</v>
      </c>
      <c r="B111" s="22" t="s">
        <v>181</v>
      </c>
      <c r="C111" s="41">
        <v>1964</v>
      </c>
      <c r="D111" s="160" t="s">
        <v>164</v>
      </c>
      <c r="E111" s="18">
        <v>2</v>
      </c>
      <c r="F111" s="18">
        <v>2</v>
      </c>
      <c r="G111" s="42">
        <v>208.3</v>
      </c>
      <c r="H111" s="42">
        <v>159.4</v>
      </c>
      <c r="I111" s="41">
        <v>5</v>
      </c>
      <c r="J111" s="42">
        <v>41584</v>
      </c>
      <c r="K111" s="42">
        <v>0</v>
      </c>
      <c r="L111" s="42">
        <v>220</v>
      </c>
      <c r="M111" s="42">
        <v>472841</v>
      </c>
      <c r="N111" s="41">
        <v>0</v>
      </c>
      <c r="O111" s="42">
        <v>0</v>
      </c>
      <c r="P111" s="41">
        <v>0</v>
      </c>
      <c r="Q111" s="42">
        <v>0</v>
      </c>
      <c r="R111" s="42">
        <v>472</v>
      </c>
      <c r="S111" s="42">
        <v>95575</v>
      </c>
      <c r="T111" s="42">
        <v>0</v>
      </c>
      <c r="U111" s="42">
        <v>0</v>
      </c>
      <c r="V111" s="35">
        <f>SUM(M111,O111,Q111,S111,U111,J111,K111)</f>
        <v>610000</v>
      </c>
      <c r="W111" s="95"/>
    </row>
    <row r="112" spans="1:23" s="39" customFormat="1" x14ac:dyDescent="0.3">
      <c r="A112" s="29" t="s">
        <v>120</v>
      </c>
      <c r="B112" s="22" t="s">
        <v>180</v>
      </c>
      <c r="C112" s="41">
        <v>1961</v>
      </c>
      <c r="D112" s="160" t="s">
        <v>164</v>
      </c>
      <c r="E112" s="18">
        <v>2</v>
      </c>
      <c r="F112" s="18">
        <v>2</v>
      </c>
      <c r="G112" s="42">
        <v>545.6</v>
      </c>
      <c r="H112" s="42">
        <v>364.2</v>
      </c>
      <c r="I112" s="41">
        <v>28</v>
      </c>
      <c r="J112" s="42">
        <v>208847</v>
      </c>
      <c r="K112" s="42">
        <v>30000</v>
      </c>
      <c r="L112" s="42">
        <v>566.73</v>
      </c>
      <c r="M112" s="42">
        <v>889303</v>
      </c>
      <c r="N112" s="41">
        <v>0</v>
      </c>
      <c r="O112" s="42">
        <v>0</v>
      </c>
      <c r="P112" s="41">
        <v>0</v>
      </c>
      <c r="Q112" s="42">
        <v>0</v>
      </c>
      <c r="R112" s="42">
        <v>580</v>
      </c>
      <c r="S112" s="42">
        <v>291576</v>
      </c>
      <c r="T112" s="42">
        <v>0</v>
      </c>
      <c r="U112" s="42">
        <v>0</v>
      </c>
      <c r="V112" s="35">
        <f t="shared" ref="V112:V113" si="28">SUM(M112,O112,Q112,S112,U112,J112,K112)</f>
        <v>1419726</v>
      </c>
    </row>
    <row r="113" spans="1:22" s="39" customFormat="1" x14ac:dyDescent="0.3">
      <c r="A113" s="29" t="s">
        <v>121</v>
      </c>
      <c r="B113" s="22" t="s">
        <v>206</v>
      </c>
      <c r="C113" s="41">
        <v>1995</v>
      </c>
      <c r="D113" s="160" t="s">
        <v>65</v>
      </c>
      <c r="E113" s="18">
        <v>9</v>
      </c>
      <c r="F113" s="18">
        <v>1</v>
      </c>
      <c r="G113" s="42">
        <v>2292.4</v>
      </c>
      <c r="H113" s="42">
        <v>1356.8</v>
      </c>
      <c r="I113" s="41">
        <v>77</v>
      </c>
      <c r="J113" s="42">
        <v>0</v>
      </c>
      <c r="K113" s="42">
        <v>0</v>
      </c>
      <c r="L113" s="42">
        <v>0</v>
      </c>
      <c r="M113" s="42">
        <v>0</v>
      </c>
      <c r="N113" s="41">
        <v>1</v>
      </c>
      <c r="O113" s="42">
        <v>2042655</v>
      </c>
      <c r="P113" s="41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35">
        <f t="shared" si="28"/>
        <v>2042655</v>
      </c>
    </row>
    <row r="114" spans="1:22" s="39" customFormat="1" x14ac:dyDescent="0.3">
      <c r="A114" s="175" t="s">
        <v>32</v>
      </c>
      <c r="B114" s="175"/>
      <c r="C114" s="25" t="s">
        <v>10</v>
      </c>
      <c r="D114" s="157" t="s">
        <v>10</v>
      </c>
      <c r="E114" s="25" t="s">
        <v>10</v>
      </c>
      <c r="F114" s="25" t="s">
        <v>10</v>
      </c>
      <c r="G114" s="26">
        <f>SUM(G110:G113)</f>
        <v>4666.3</v>
      </c>
      <c r="H114" s="26">
        <f t="shared" ref="H114:U114" si="29">SUM(H110:H113)</f>
        <v>2891.6000000000004</v>
      </c>
      <c r="I114" s="38">
        <f t="shared" si="29"/>
        <v>202</v>
      </c>
      <c r="J114" s="26">
        <f t="shared" si="29"/>
        <v>769186</v>
      </c>
      <c r="K114" s="26">
        <f t="shared" si="29"/>
        <v>61000</v>
      </c>
      <c r="L114" s="100">
        <f t="shared" si="29"/>
        <v>1643.17</v>
      </c>
      <c r="M114" s="26">
        <f t="shared" si="29"/>
        <v>2748168</v>
      </c>
      <c r="N114" s="38">
        <f t="shared" si="29"/>
        <v>1</v>
      </c>
      <c r="O114" s="26">
        <f t="shared" si="29"/>
        <v>2042655</v>
      </c>
      <c r="P114" s="38">
        <f t="shared" si="29"/>
        <v>0</v>
      </c>
      <c r="Q114" s="26">
        <f t="shared" si="29"/>
        <v>0</v>
      </c>
      <c r="R114" s="26">
        <f t="shared" si="29"/>
        <v>2789</v>
      </c>
      <c r="S114" s="26">
        <f t="shared" si="29"/>
        <v>1098094</v>
      </c>
      <c r="T114" s="26">
        <f t="shared" si="29"/>
        <v>0</v>
      </c>
      <c r="U114" s="26">
        <f t="shared" si="29"/>
        <v>0</v>
      </c>
      <c r="V114" s="26">
        <f>SUM(V110:V113)</f>
        <v>6719103</v>
      </c>
    </row>
    <row r="115" spans="1:22" s="28" customFormat="1" x14ac:dyDescent="0.2">
      <c r="A115" s="169" t="s">
        <v>22</v>
      </c>
      <c r="B115" s="174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</row>
    <row r="116" spans="1:22" s="20" customFormat="1" x14ac:dyDescent="0.3">
      <c r="A116" s="29" t="s">
        <v>122</v>
      </c>
      <c r="B116" s="22" t="s">
        <v>179</v>
      </c>
      <c r="C116" s="41">
        <v>1980</v>
      </c>
      <c r="D116" s="160" t="s">
        <v>65</v>
      </c>
      <c r="E116" s="18">
        <v>5</v>
      </c>
      <c r="F116" s="18">
        <v>8</v>
      </c>
      <c r="G116" s="42">
        <v>6456.9</v>
      </c>
      <c r="H116" s="42">
        <v>5910.6</v>
      </c>
      <c r="I116" s="18">
        <v>236</v>
      </c>
      <c r="J116" s="19">
        <v>0</v>
      </c>
      <c r="K116" s="19">
        <v>0</v>
      </c>
      <c r="L116" s="42">
        <v>2357</v>
      </c>
      <c r="M116" s="19">
        <v>5101641</v>
      </c>
      <c r="N116" s="18">
        <v>0</v>
      </c>
      <c r="O116" s="42">
        <v>0</v>
      </c>
      <c r="P116" s="18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35">
        <f t="shared" ref="V116:V118" si="30">SUM(M116,O116,Q116,S116,U116,J116,K116)</f>
        <v>5101641</v>
      </c>
    </row>
    <row r="117" spans="1:22" s="20" customFormat="1" x14ac:dyDescent="0.3">
      <c r="A117" s="29" t="s">
        <v>123</v>
      </c>
      <c r="B117" s="22" t="s">
        <v>178</v>
      </c>
      <c r="C117" s="41">
        <v>1972</v>
      </c>
      <c r="D117" s="160" t="s">
        <v>65</v>
      </c>
      <c r="E117" s="18">
        <v>5</v>
      </c>
      <c r="F117" s="18">
        <v>4</v>
      </c>
      <c r="G117" s="42">
        <v>2106.5</v>
      </c>
      <c r="H117" s="42">
        <v>1829.2</v>
      </c>
      <c r="I117" s="18">
        <v>92</v>
      </c>
      <c r="J117" s="19">
        <v>0</v>
      </c>
      <c r="K117" s="19">
        <v>0</v>
      </c>
      <c r="L117" s="42">
        <v>976</v>
      </c>
      <c r="M117" s="88">
        <v>2407221</v>
      </c>
      <c r="N117" s="18">
        <v>0</v>
      </c>
      <c r="O117" s="42">
        <v>0</v>
      </c>
      <c r="P117" s="18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35">
        <f t="shared" si="30"/>
        <v>2407221</v>
      </c>
    </row>
    <row r="118" spans="1:22" s="20" customFormat="1" x14ac:dyDescent="0.3">
      <c r="A118" s="29" t="s">
        <v>124</v>
      </c>
      <c r="B118" s="22" t="s">
        <v>51</v>
      </c>
      <c r="C118" s="41">
        <v>1967</v>
      </c>
      <c r="D118" s="160" t="s">
        <v>65</v>
      </c>
      <c r="E118" s="18">
        <v>5</v>
      </c>
      <c r="F118" s="18">
        <v>4</v>
      </c>
      <c r="G118" s="42">
        <v>3918</v>
      </c>
      <c r="H118" s="42">
        <v>3645.5</v>
      </c>
      <c r="I118" s="18">
        <v>133</v>
      </c>
      <c r="J118" s="19">
        <v>0</v>
      </c>
      <c r="K118" s="19">
        <v>0</v>
      </c>
      <c r="L118" s="42">
        <v>1120</v>
      </c>
      <c r="M118" s="19">
        <v>2847105</v>
      </c>
      <c r="N118" s="18">
        <v>0</v>
      </c>
      <c r="O118" s="42">
        <v>0</v>
      </c>
      <c r="P118" s="18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35">
        <f t="shared" si="30"/>
        <v>2847105</v>
      </c>
    </row>
    <row r="119" spans="1:22" s="39" customFormat="1" x14ac:dyDescent="0.3">
      <c r="A119" s="175" t="s">
        <v>36</v>
      </c>
      <c r="B119" s="176"/>
      <c r="C119" s="24" t="s">
        <v>10</v>
      </c>
      <c r="D119" s="158" t="s">
        <v>10</v>
      </c>
      <c r="E119" s="25" t="s">
        <v>10</v>
      </c>
      <c r="F119" s="25" t="s">
        <v>10</v>
      </c>
      <c r="G119" s="45">
        <f>SUM(G116:G118)</f>
        <v>12481.4</v>
      </c>
      <c r="H119" s="45">
        <f t="shared" ref="H119:U119" si="31">SUM(H116:H118)</f>
        <v>11385.3</v>
      </c>
      <c r="I119" s="62">
        <f t="shared" si="31"/>
        <v>461</v>
      </c>
      <c r="J119" s="45">
        <f t="shared" si="31"/>
        <v>0</v>
      </c>
      <c r="K119" s="45">
        <f t="shared" si="31"/>
        <v>0</v>
      </c>
      <c r="L119" s="45">
        <f t="shared" si="31"/>
        <v>4453</v>
      </c>
      <c r="M119" s="45">
        <f t="shared" si="31"/>
        <v>10355967</v>
      </c>
      <c r="N119" s="62">
        <f t="shared" si="31"/>
        <v>0</v>
      </c>
      <c r="O119" s="45">
        <f t="shared" si="31"/>
        <v>0</v>
      </c>
      <c r="P119" s="62">
        <f t="shared" si="31"/>
        <v>0</v>
      </c>
      <c r="Q119" s="45">
        <f t="shared" si="31"/>
        <v>0</v>
      </c>
      <c r="R119" s="45">
        <f t="shared" si="31"/>
        <v>0</v>
      </c>
      <c r="S119" s="45">
        <f t="shared" si="31"/>
        <v>0</v>
      </c>
      <c r="T119" s="45">
        <f t="shared" si="31"/>
        <v>0</v>
      </c>
      <c r="U119" s="45">
        <f t="shared" si="31"/>
        <v>0</v>
      </c>
      <c r="V119" s="64">
        <f>U119+S119+Q119+O119+M119+K119+J119</f>
        <v>10355967</v>
      </c>
    </row>
    <row r="120" spans="1:22" s="28" customFormat="1" x14ac:dyDescent="0.2">
      <c r="A120" s="169" t="s">
        <v>136</v>
      </c>
      <c r="B120" s="174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</row>
    <row r="121" spans="1:22" s="28" customFormat="1" x14ac:dyDescent="0.3">
      <c r="A121" s="29" t="s">
        <v>125</v>
      </c>
      <c r="B121" s="78" t="s">
        <v>198</v>
      </c>
      <c r="C121" s="79">
        <v>1976</v>
      </c>
      <c r="D121" s="42" t="s">
        <v>65</v>
      </c>
      <c r="E121" s="79">
        <v>5</v>
      </c>
      <c r="F121" s="79">
        <v>4</v>
      </c>
      <c r="G121" s="42">
        <v>2632.3</v>
      </c>
      <c r="H121" s="42">
        <v>1794.1</v>
      </c>
      <c r="I121" s="79">
        <v>169</v>
      </c>
      <c r="J121" s="42">
        <v>0</v>
      </c>
      <c r="K121" s="42">
        <v>0</v>
      </c>
      <c r="L121" s="42">
        <v>1060</v>
      </c>
      <c r="M121" s="42">
        <v>2809356</v>
      </c>
      <c r="N121" s="79">
        <v>0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35">
        <f>SUM(M121,O121,Q121,S121,U121,J121,K121)</f>
        <v>2809356</v>
      </c>
    </row>
    <row r="122" spans="1:22" s="28" customFormat="1" x14ac:dyDescent="0.3">
      <c r="A122" s="29" t="s">
        <v>126</v>
      </c>
      <c r="B122" s="78" t="s">
        <v>199</v>
      </c>
      <c r="C122" s="79">
        <v>1980</v>
      </c>
      <c r="D122" s="42" t="s">
        <v>65</v>
      </c>
      <c r="E122" s="79">
        <v>5</v>
      </c>
      <c r="F122" s="79">
        <v>4</v>
      </c>
      <c r="G122" s="42">
        <v>2648.9</v>
      </c>
      <c r="H122" s="42">
        <v>2553.8000000000002</v>
      </c>
      <c r="I122" s="42">
        <v>170</v>
      </c>
      <c r="J122" s="42">
        <v>0</v>
      </c>
      <c r="K122" s="42">
        <v>0</v>
      </c>
      <c r="L122" s="42">
        <v>1100</v>
      </c>
      <c r="M122" s="42">
        <v>2814785</v>
      </c>
      <c r="N122" s="79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35">
        <f t="shared" ref="V122:V124" si="32">SUM(M122,O122,Q122,S122,U122,J122,K122)</f>
        <v>2814785</v>
      </c>
    </row>
    <row r="123" spans="1:22" s="28" customFormat="1" x14ac:dyDescent="0.3">
      <c r="A123" s="29" t="s">
        <v>127</v>
      </c>
      <c r="B123" s="78" t="s">
        <v>200</v>
      </c>
      <c r="C123" s="79">
        <v>1977</v>
      </c>
      <c r="D123" s="42" t="s">
        <v>65</v>
      </c>
      <c r="E123" s="79">
        <v>3</v>
      </c>
      <c r="F123" s="79">
        <v>2</v>
      </c>
      <c r="G123" s="42">
        <v>1089</v>
      </c>
      <c r="H123" s="42">
        <v>712.4</v>
      </c>
      <c r="I123" s="42">
        <v>67</v>
      </c>
      <c r="J123" s="42">
        <v>0</v>
      </c>
      <c r="K123" s="42">
        <v>0</v>
      </c>
      <c r="L123" s="42">
        <v>600</v>
      </c>
      <c r="M123" s="42">
        <v>1471999</v>
      </c>
      <c r="N123" s="79">
        <v>0</v>
      </c>
      <c r="O123" s="42">
        <v>0</v>
      </c>
      <c r="P123" s="42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35">
        <f t="shared" si="32"/>
        <v>1471999</v>
      </c>
    </row>
    <row r="124" spans="1:22" s="44" customFormat="1" x14ac:dyDescent="0.3">
      <c r="A124" s="29" t="s">
        <v>128</v>
      </c>
      <c r="B124" s="22" t="s">
        <v>176</v>
      </c>
      <c r="C124" s="41">
        <v>1978</v>
      </c>
      <c r="D124" s="160" t="s">
        <v>65</v>
      </c>
      <c r="E124" s="18">
        <v>5</v>
      </c>
      <c r="F124" s="18">
        <v>4</v>
      </c>
      <c r="G124" s="42">
        <v>2695.6</v>
      </c>
      <c r="H124" s="42">
        <v>1574.8</v>
      </c>
      <c r="I124" s="18">
        <v>172</v>
      </c>
      <c r="J124" s="19">
        <v>0</v>
      </c>
      <c r="K124" s="19">
        <v>0</v>
      </c>
      <c r="L124" s="42">
        <v>1060</v>
      </c>
      <c r="M124" s="35">
        <v>2873718</v>
      </c>
      <c r="N124" s="37">
        <v>0</v>
      </c>
      <c r="O124" s="34">
        <v>0</v>
      </c>
      <c r="P124" s="18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35">
        <f t="shared" si="32"/>
        <v>2873718</v>
      </c>
    </row>
    <row r="125" spans="1:22" s="39" customFormat="1" x14ac:dyDescent="0.3">
      <c r="A125" s="175" t="s">
        <v>137</v>
      </c>
      <c r="B125" s="176"/>
      <c r="C125" s="24" t="s">
        <v>10</v>
      </c>
      <c r="D125" s="158" t="s">
        <v>10</v>
      </c>
      <c r="E125" s="25" t="s">
        <v>10</v>
      </c>
      <c r="F125" s="25" t="s">
        <v>10</v>
      </c>
      <c r="G125" s="45">
        <f>SUM(G121:G124)</f>
        <v>9065.8000000000011</v>
      </c>
      <c r="H125" s="45">
        <f>SUM(H121:H124)</f>
        <v>6635.0999999999995</v>
      </c>
      <c r="I125" s="45">
        <f t="shared" ref="I125:U125" si="33">SUM(I121:I124)</f>
        <v>578</v>
      </c>
      <c r="J125" s="45">
        <f t="shared" si="33"/>
        <v>0</v>
      </c>
      <c r="K125" s="45">
        <f t="shared" si="33"/>
        <v>0</v>
      </c>
      <c r="L125" s="45">
        <f t="shared" si="33"/>
        <v>3820</v>
      </c>
      <c r="M125" s="45">
        <f t="shared" si="33"/>
        <v>9969858</v>
      </c>
      <c r="N125" s="46">
        <f t="shared" si="33"/>
        <v>0</v>
      </c>
      <c r="O125" s="45">
        <f t="shared" si="33"/>
        <v>0</v>
      </c>
      <c r="P125" s="45">
        <f t="shared" si="33"/>
        <v>0</v>
      </c>
      <c r="Q125" s="45">
        <f t="shared" si="33"/>
        <v>0</v>
      </c>
      <c r="R125" s="45">
        <f t="shared" si="33"/>
        <v>0</v>
      </c>
      <c r="S125" s="45">
        <f t="shared" si="33"/>
        <v>0</v>
      </c>
      <c r="T125" s="45">
        <f t="shared" si="33"/>
        <v>0</v>
      </c>
      <c r="U125" s="45">
        <f t="shared" si="33"/>
        <v>0</v>
      </c>
      <c r="V125" s="45">
        <f>SUM(V121:V124)</f>
        <v>9969858</v>
      </c>
    </row>
    <row r="126" spans="1:22" s="69" customFormat="1" ht="18.75" customHeight="1" x14ac:dyDescent="0.2">
      <c r="A126" s="178" t="s">
        <v>47</v>
      </c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80"/>
    </row>
    <row r="127" spans="1:22" s="20" customFormat="1" x14ac:dyDescent="0.3">
      <c r="A127" s="29" t="s">
        <v>129</v>
      </c>
      <c r="B127" s="22" t="s">
        <v>205</v>
      </c>
      <c r="C127" s="80">
        <v>1975</v>
      </c>
      <c r="D127" s="160" t="s">
        <v>65</v>
      </c>
      <c r="E127" s="18">
        <v>4</v>
      </c>
      <c r="F127" s="18">
        <v>2</v>
      </c>
      <c r="G127" s="42">
        <v>1770.4</v>
      </c>
      <c r="H127" s="42">
        <v>1139</v>
      </c>
      <c r="I127" s="18">
        <v>93</v>
      </c>
      <c r="J127" s="42">
        <v>43215</v>
      </c>
      <c r="K127" s="42">
        <v>0</v>
      </c>
      <c r="L127" s="42">
        <v>680</v>
      </c>
      <c r="M127" s="42">
        <v>1820959</v>
      </c>
      <c r="N127" s="41">
        <v>0</v>
      </c>
      <c r="O127" s="42">
        <v>0</v>
      </c>
      <c r="P127" s="41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0</v>
      </c>
      <c r="V127" s="35">
        <f t="shared" ref="V127" si="34">SUM(M127,O127,Q127,S127,U127,J127,K127)</f>
        <v>1864174</v>
      </c>
    </row>
    <row r="128" spans="1:22" s="69" customFormat="1" x14ac:dyDescent="0.3">
      <c r="A128" s="177" t="s">
        <v>48</v>
      </c>
      <c r="B128" s="177"/>
      <c r="C128" s="25" t="s">
        <v>10</v>
      </c>
      <c r="D128" s="157" t="s">
        <v>10</v>
      </c>
      <c r="E128" s="25" t="s">
        <v>10</v>
      </c>
      <c r="F128" s="25" t="s">
        <v>10</v>
      </c>
      <c r="G128" s="67">
        <f>G127</f>
        <v>1770.4</v>
      </c>
      <c r="H128" s="67">
        <f t="shared" ref="H128:U128" si="35">H127</f>
        <v>1139</v>
      </c>
      <c r="I128" s="68">
        <f t="shared" si="35"/>
        <v>93</v>
      </c>
      <c r="J128" s="67">
        <f t="shared" si="35"/>
        <v>43215</v>
      </c>
      <c r="K128" s="67">
        <f t="shared" si="35"/>
        <v>0</v>
      </c>
      <c r="L128" s="100">
        <f t="shared" si="35"/>
        <v>680</v>
      </c>
      <c r="M128" s="67">
        <f t="shared" si="35"/>
        <v>1820959</v>
      </c>
      <c r="N128" s="68">
        <f t="shared" si="35"/>
        <v>0</v>
      </c>
      <c r="O128" s="67">
        <f t="shared" si="35"/>
        <v>0</v>
      </c>
      <c r="P128" s="68">
        <f t="shared" si="35"/>
        <v>0</v>
      </c>
      <c r="Q128" s="67">
        <f t="shared" si="35"/>
        <v>0</v>
      </c>
      <c r="R128" s="67">
        <f t="shared" si="35"/>
        <v>0</v>
      </c>
      <c r="S128" s="67">
        <f t="shared" si="35"/>
        <v>0</v>
      </c>
      <c r="T128" s="67">
        <f t="shared" si="35"/>
        <v>0</v>
      </c>
      <c r="U128" s="67">
        <f t="shared" si="35"/>
        <v>0</v>
      </c>
      <c r="V128" s="64">
        <f>U128+S128+Q128+O128+M128+K128+J128</f>
        <v>1864174</v>
      </c>
    </row>
    <row r="129" spans="1:22" s="69" customFormat="1" x14ac:dyDescent="0.2">
      <c r="A129" s="166" t="s">
        <v>43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8"/>
    </row>
    <row r="130" spans="1:22" s="69" customFormat="1" x14ac:dyDescent="0.3">
      <c r="A130" s="63" t="s">
        <v>130</v>
      </c>
      <c r="B130" s="86" t="s">
        <v>175</v>
      </c>
      <c r="C130" s="87">
        <v>1986</v>
      </c>
      <c r="D130" s="160" t="s">
        <v>65</v>
      </c>
      <c r="E130" s="87">
        <v>2</v>
      </c>
      <c r="F130" s="87">
        <v>1</v>
      </c>
      <c r="G130" s="34">
        <v>620.6</v>
      </c>
      <c r="H130" s="34">
        <v>420.8</v>
      </c>
      <c r="I130" s="43">
        <v>25</v>
      </c>
      <c r="J130" s="34">
        <v>126930</v>
      </c>
      <c r="K130" s="34">
        <v>30000</v>
      </c>
      <c r="L130" s="42">
        <v>412</v>
      </c>
      <c r="M130" s="34">
        <v>820167</v>
      </c>
      <c r="N130" s="43">
        <v>0</v>
      </c>
      <c r="O130" s="34">
        <v>0</v>
      </c>
      <c r="P130" s="43">
        <v>0</v>
      </c>
      <c r="Q130" s="34">
        <v>0</v>
      </c>
      <c r="R130" s="34">
        <v>498</v>
      </c>
      <c r="S130" s="93">
        <v>327313</v>
      </c>
      <c r="T130" s="34">
        <v>0</v>
      </c>
      <c r="U130" s="34">
        <v>0</v>
      </c>
      <c r="V130" s="35">
        <f t="shared" ref="V130:V131" si="36">SUM(M130,O130,Q130,S130,U130,J130,K130)</f>
        <v>1304410</v>
      </c>
    </row>
    <row r="131" spans="1:22" s="81" customFormat="1" ht="37.5" x14ac:dyDescent="0.3">
      <c r="A131" s="63" t="s">
        <v>131</v>
      </c>
      <c r="B131" s="86" t="s">
        <v>174</v>
      </c>
      <c r="C131" s="41">
        <v>1972</v>
      </c>
      <c r="D131" s="160" t="s">
        <v>65</v>
      </c>
      <c r="E131" s="87">
        <v>2</v>
      </c>
      <c r="F131" s="87">
        <v>2</v>
      </c>
      <c r="G131" s="88">
        <v>729.8</v>
      </c>
      <c r="H131" s="88">
        <v>476.5</v>
      </c>
      <c r="I131" s="87">
        <v>43</v>
      </c>
      <c r="J131" s="88">
        <v>281958</v>
      </c>
      <c r="K131" s="88">
        <v>34000</v>
      </c>
      <c r="L131" s="42">
        <v>637</v>
      </c>
      <c r="M131" s="88">
        <v>1161675</v>
      </c>
      <c r="N131" s="87">
        <v>0</v>
      </c>
      <c r="O131" s="88">
        <v>0</v>
      </c>
      <c r="P131" s="87">
        <v>0</v>
      </c>
      <c r="Q131" s="88">
        <v>0</v>
      </c>
      <c r="R131" s="88">
        <v>512</v>
      </c>
      <c r="S131" s="93">
        <v>314557</v>
      </c>
      <c r="T131" s="88">
        <v>0</v>
      </c>
      <c r="U131" s="88">
        <v>0</v>
      </c>
      <c r="V131" s="35">
        <f t="shared" si="36"/>
        <v>1792190</v>
      </c>
    </row>
    <row r="132" spans="1:22" s="83" customFormat="1" x14ac:dyDescent="0.3">
      <c r="A132" s="170" t="s">
        <v>44</v>
      </c>
      <c r="B132" s="171"/>
      <c r="C132" s="92" t="s">
        <v>45</v>
      </c>
      <c r="D132" s="158" t="s">
        <v>45</v>
      </c>
      <c r="E132" s="25" t="s">
        <v>45</v>
      </c>
      <c r="F132" s="25" t="s">
        <v>45</v>
      </c>
      <c r="G132" s="26">
        <f>SUM(G130:G131)</f>
        <v>1350.4</v>
      </c>
      <c r="H132" s="26">
        <f t="shared" ref="H132:U132" si="37">SUM(H130:H131)</f>
        <v>897.3</v>
      </c>
      <c r="I132" s="24">
        <f t="shared" si="37"/>
        <v>68</v>
      </c>
      <c r="J132" s="26">
        <f t="shared" si="37"/>
        <v>408888</v>
      </c>
      <c r="K132" s="26">
        <f t="shared" si="37"/>
        <v>64000</v>
      </c>
      <c r="L132" s="100">
        <f t="shared" si="37"/>
        <v>1049</v>
      </c>
      <c r="M132" s="26">
        <f>SUM(M130:M131)</f>
        <v>1981842</v>
      </c>
      <c r="N132" s="24">
        <f t="shared" si="37"/>
        <v>0</v>
      </c>
      <c r="O132" s="26">
        <f t="shared" si="37"/>
        <v>0</v>
      </c>
      <c r="P132" s="24">
        <f t="shared" si="37"/>
        <v>0</v>
      </c>
      <c r="Q132" s="26">
        <f t="shared" si="37"/>
        <v>0</v>
      </c>
      <c r="R132" s="26">
        <f t="shared" si="37"/>
        <v>1010</v>
      </c>
      <c r="S132" s="26">
        <f>SUM(S130:S131)</f>
        <v>641870</v>
      </c>
      <c r="T132" s="26">
        <f t="shared" si="37"/>
        <v>0</v>
      </c>
      <c r="U132" s="26">
        <f t="shared" si="37"/>
        <v>0</v>
      </c>
      <c r="V132" s="64">
        <f>U132+S132+Q132+O132+M132+K132+J132</f>
        <v>3096600</v>
      </c>
    </row>
    <row r="133" spans="1:22" s="15" customFormat="1" x14ac:dyDescent="0.2">
      <c r="A133" s="169" t="s">
        <v>34</v>
      </c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</row>
    <row r="134" spans="1:22" s="15" customFormat="1" x14ac:dyDescent="0.3">
      <c r="A134" s="84">
        <v>35</v>
      </c>
      <c r="B134" s="66" t="s">
        <v>207</v>
      </c>
      <c r="C134" s="18">
        <v>1960</v>
      </c>
      <c r="D134" s="160" t="s">
        <v>164</v>
      </c>
      <c r="E134" s="18">
        <v>3</v>
      </c>
      <c r="F134" s="18">
        <v>2</v>
      </c>
      <c r="G134" s="34">
        <v>1313</v>
      </c>
      <c r="H134" s="34">
        <v>777.34</v>
      </c>
      <c r="I134" s="43">
        <v>69</v>
      </c>
      <c r="J134" s="19">
        <v>0</v>
      </c>
      <c r="K134" s="19">
        <v>0</v>
      </c>
      <c r="L134" s="42">
        <v>0</v>
      </c>
      <c r="M134" s="19">
        <v>0</v>
      </c>
      <c r="N134" s="37">
        <v>0</v>
      </c>
      <c r="O134" s="19">
        <v>0</v>
      </c>
      <c r="P134" s="37">
        <v>0</v>
      </c>
      <c r="Q134" s="19">
        <v>0</v>
      </c>
      <c r="R134" s="19">
        <v>1067</v>
      </c>
      <c r="S134" s="19">
        <v>743101</v>
      </c>
      <c r="T134" s="19">
        <v>0</v>
      </c>
      <c r="U134" s="19">
        <v>0</v>
      </c>
      <c r="V134" s="19">
        <f>S134</f>
        <v>743101</v>
      </c>
    </row>
    <row r="135" spans="1:22" s="15" customFormat="1" x14ac:dyDescent="0.3">
      <c r="A135" s="63" t="s">
        <v>149</v>
      </c>
      <c r="B135" s="22" t="s">
        <v>173</v>
      </c>
      <c r="C135" s="43">
        <v>1987</v>
      </c>
      <c r="D135" s="117" t="s">
        <v>192</v>
      </c>
      <c r="E135" s="18">
        <v>9</v>
      </c>
      <c r="F135" s="18">
        <v>1</v>
      </c>
      <c r="G135" s="34">
        <v>2887.2</v>
      </c>
      <c r="H135" s="34">
        <v>1888.4</v>
      </c>
      <c r="I135" s="43">
        <v>105</v>
      </c>
      <c r="J135" s="70">
        <v>557134</v>
      </c>
      <c r="K135" s="34">
        <v>0</v>
      </c>
      <c r="L135" s="42">
        <v>534</v>
      </c>
      <c r="M135" s="70">
        <v>570254</v>
      </c>
      <c r="N135" s="84">
        <v>0</v>
      </c>
      <c r="O135" s="34">
        <v>0</v>
      </c>
      <c r="P135" s="84">
        <v>0</v>
      </c>
      <c r="Q135" s="34">
        <v>0</v>
      </c>
      <c r="R135" s="34">
        <v>0</v>
      </c>
      <c r="S135" s="34">
        <v>0</v>
      </c>
      <c r="T135" s="34">
        <v>0</v>
      </c>
      <c r="U135" s="34">
        <v>0</v>
      </c>
      <c r="V135" s="35">
        <f>U135+S135+Q135+O135+M135+K135+J135</f>
        <v>1127388</v>
      </c>
    </row>
    <row r="136" spans="1:22" s="69" customFormat="1" x14ac:dyDescent="0.3">
      <c r="A136" s="172" t="s">
        <v>35</v>
      </c>
      <c r="B136" s="172"/>
      <c r="C136" s="25" t="s">
        <v>10</v>
      </c>
      <c r="D136" s="157" t="s">
        <v>10</v>
      </c>
      <c r="E136" s="25" t="s">
        <v>10</v>
      </c>
      <c r="F136" s="25" t="s">
        <v>10</v>
      </c>
      <c r="G136" s="64">
        <f t="shared" ref="G136:U136" si="38">SUM(G134:G135)</f>
        <v>4200.2</v>
      </c>
      <c r="H136" s="64">
        <f t="shared" si="38"/>
        <v>2665.7400000000002</v>
      </c>
      <c r="I136" s="65">
        <f t="shared" si="38"/>
        <v>174</v>
      </c>
      <c r="J136" s="64">
        <f t="shared" si="38"/>
        <v>557134</v>
      </c>
      <c r="K136" s="64">
        <f t="shared" si="38"/>
        <v>0</v>
      </c>
      <c r="L136" s="45">
        <f t="shared" si="38"/>
        <v>534</v>
      </c>
      <c r="M136" s="64">
        <f t="shared" si="38"/>
        <v>570254</v>
      </c>
      <c r="N136" s="65">
        <f t="shared" si="38"/>
        <v>0</v>
      </c>
      <c r="O136" s="64">
        <f t="shared" si="38"/>
        <v>0</v>
      </c>
      <c r="P136" s="65">
        <f t="shared" si="38"/>
        <v>0</v>
      </c>
      <c r="Q136" s="64">
        <f t="shared" si="38"/>
        <v>0</v>
      </c>
      <c r="R136" s="64">
        <f t="shared" si="38"/>
        <v>1067</v>
      </c>
      <c r="S136" s="64">
        <f t="shared" si="38"/>
        <v>743101</v>
      </c>
      <c r="T136" s="64">
        <f t="shared" si="38"/>
        <v>0</v>
      </c>
      <c r="U136" s="64">
        <f t="shared" si="38"/>
        <v>0</v>
      </c>
      <c r="V136" s="64">
        <f>SUM(V134:V135)</f>
        <v>1870489</v>
      </c>
    </row>
    <row r="137" spans="1:22" s="83" customFormat="1" x14ac:dyDescent="0.3">
      <c r="A137" s="184" t="s">
        <v>104</v>
      </c>
      <c r="B137" s="184"/>
      <c r="C137" s="82"/>
      <c r="D137" s="158"/>
      <c r="E137" s="25"/>
      <c r="F137" s="25"/>
      <c r="G137" s="90">
        <f t="shared" ref="G137:M137" si="39">G136+G132+G128+G125+G119+G114+G108</f>
        <v>166986.18</v>
      </c>
      <c r="H137" s="90">
        <f t="shared" si="39"/>
        <v>130523.88</v>
      </c>
      <c r="I137" s="90">
        <f t="shared" si="39"/>
        <v>6143</v>
      </c>
      <c r="J137" s="90">
        <f t="shared" si="39"/>
        <v>2326416</v>
      </c>
      <c r="K137" s="90">
        <f t="shared" si="39"/>
        <v>265000</v>
      </c>
      <c r="L137" s="100">
        <f t="shared" si="39"/>
        <v>14060.17</v>
      </c>
      <c r="M137" s="90">
        <f t="shared" si="39"/>
        <v>32195039</v>
      </c>
      <c r="N137" s="90">
        <f t="shared" ref="N137:U137" si="40">N136+N132+N128+N125+N119+N114+N108</f>
        <v>37</v>
      </c>
      <c r="O137" s="90">
        <f>O136+O132+O128+O125+O119+O114+O108</f>
        <v>76972258</v>
      </c>
      <c r="P137" s="90">
        <f t="shared" si="40"/>
        <v>0</v>
      </c>
      <c r="Q137" s="90">
        <f t="shared" si="40"/>
        <v>0</v>
      </c>
      <c r="R137" s="90">
        <f>R136+R132+R128+R125+R119+R114+R108</f>
        <v>27236</v>
      </c>
      <c r="S137" s="90">
        <f>S136+S132+S128+S125+S119+S114+S108</f>
        <v>13417293</v>
      </c>
      <c r="T137" s="90">
        <f t="shared" si="40"/>
        <v>0</v>
      </c>
      <c r="U137" s="90">
        <f t="shared" si="40"/>
        <v>0</v>
      </c>
      <c r="V137" s="90">
        <f>V136+V132+V128+V125+V119+V114+V108</f>
        <v>125176006</v>
      </c>
    </row>
    <row r="138" spans="1:22" s="20" customFormat="1" x14ac:dyDescent="0.3">
      <c r="A138" s="184" t="s">
        <v>46</v>
      </c>
      <c r="B138" s="184"/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</row>
    <row r="139" spans="1:22" s="28" customFormat="1" x14ac:dyDescent="0.2">
      <c r="A139" s="169" t="s">
        <v>11</v>
      </c>
      <c r="B139" s="174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</row>
    <row r="140" spans="1:22" s="85" customFormat="1" x14ac:dyDescent="0.3">
      <c r="A140" s="29" t="s">
        <v>23</v>
      </c>
      <c r="B140" s="115" t="s">
        <v>95</v>
      </c>
      <c r="C140" s="41">
        <v>1991</v>
      </c>
      <c r="D140" s="114" t="s">
        <v>65</v>
      </c>
      <c r="E140" s="116">
        <v>9</v>
      </c>
      <c r="F140" s="41">
        <v>4</v>
      </c>
      <c r="G140" s="11">
        <v>10040.5</v>
      </c>
      <c r="H140" s="11">
        <v>8167.2</v>
      </c>
      <c r="I140" s="11">
        <v>286</v>
      </c>
      <c r="J140" s="11">
        <v>0</v>
      </c>
      <c r="K140" s="11">
        <v>0</v>
      </c>
      <c r="L140" s="11">
        <v>0</v>
      </c>
      <c r="M140" s="11">
        <v>0</v>
      </c>
      <c r="N140" s="11">
        <v>4</v>
      </c>
      <c r="O140" s="11">
        <f>N140*2043973</f>
        <v>8175892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0">
        <f t="shared" ref="V140:V164" si="41">U140+S140+Q140+O140+M140+K140+J140</f>
        <v>8175892</v>
      </c>
    </row>
    <row r="141" spans="1:22" s="85" customFormat="1" x14ac:dyDescent="0.3">
      <c r="A141" s="29" t="s">
        <v>24</v>
      </c>
      <c r="B141" s="115" t="s">
        <v>96</v>
      </c>
      <c r="C141" s="41">
        <v>1987</v>
      </c>
      <c r="D141" s="117" t="s">
        <v>192</v>
      </c>
      <c r="E141" s="41">
        <v>9</v>
      </c>
      <c r="F141" s="41">
        <v>7</v>
      </c>
      <c r="G141" s="11">
        <v>15590</v>
      </c>
      <c r="H141" s="11">
        <v>14231.5</v>
      </c>
      <c r="I141" s="11">
        <v>545</v>
      </c>
      <c r="J141" s="11">
        <v>0</v>
      </c>
      <c r="K141" s="11">
        <v>0</v>
      </c>
      <c r="L141" s="11">
        <v>0</v>
      </c>
      <c r="M141" s="11">
        <v>0</v>
      </c>
      <c r="N141" s="11">
        <v>7</v>
      </c>
      <c r="O141" s="11">
        <f t="shared" ref="O141:O148" si="42">N141*2043973</f>
        <v>14307811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0">
        <f t="shared" si="41"/>
        <v>14307811</v>
      </c>
    </row>
    <row r="142" spans="1:22" s="85" customFormat="1" x14ac:dyDescent="0.3">
      <c r="A142" s="29" t="s">
        <v>25</v>
      </c>
      <c r="B142" s="115" t="s">
        <v>97</v>
      </c>
      <c r="C142" s="41">
        <v>1989</v>
      </c>
      <c r="D142" s="117" t="s">
        <v>192</v>
      </c>
      <c r="E142" s="41">
        <v>9</v>
      </c>
      <c r="F142" s="41">
        <v>1</v>
      </c>
      <c r="G142" s="11">
        <v>2801.1</v>
      </c>
      <c r="H142" s="11">
        <v>2019.41</v>
      </c>
      <c r="I142" s="11">
        <v>163</v>
      </c>
      <c r="J142" s="11">
        <v>0</v>
      </c>
      <c r="K142" s="11">
        <v>0</v>
      </c>
      <c r="L142" s="11">
        <v>0</v>
      </c>
      <c r="M142" s="11">
        <v>0</v>
      </c>
      <c r="N142" s="11">
        <v>1</v>
      </c>
      <c r="O142" s="11">
        <f t="shared" si="42"/>
        <v>2043973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0">
        <f t="shared" si="41"/>
        <v>2043973</v>
      </c>
    </row>
    <row r="143" spans="1:22" s="85" customFormat="1" x14ac:dyDescent="0.3">
      <c r="A143" s="29" t="s">
        <v>26</v>
      </c>
      <c r="B143" s="115" t="s">
        <v>98</v>
      </c>
      <c r="C143" s="41">
        <v>1987</v>
      </c>
      <c r="D143" s="117" t="s">
        <v>192</v>
      </c>
      <c r="E143" s="41">
        <v>9</v>
      </c>
      <c r="F143" s="41">
        <v>2</v>
      </c>
      <c r="G143" s="11">
        <v>4237.6000000000004</v>
      </c>
      <c r="H143" s="11">
        <v>2348</v>
      </c>
      <c r="I143" s="11">
        <v>67</v>
      </c>
      <c r="J143" s="11">
        <v>0</v>
      </c>
      <c r="K143" s="11">
        <v>0</v>
      </c>
      <c r="L143" s="11">
        <v>0</v>
      </c>
      <c r="M143" s="11">
        <v>0</v>
      </c>
      <c r="N143" s="11">
        <v>2</v>
      </c>
      <c r="O143" s="11">
        <f t="shared" si="42"/>
        <v>4087946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0">
        <f t="shared" si="41"/>
        <v>4087946</v>
      </c>
    </row>
    <row r="144" spans="1:22" s="85" customFormat="1" ht="37.5" x14ac:dyDescent="0.3">
      <c r="A144" s="29" t="s">
        <v>27</v>
      </c>
      <c r="B144" s="115" t="s">
        <v>99</v>
      </c>
      <c r="C144" s="41">
        <v>1989</v>
      </c>
      <c r="D144" s="114" t="s">
        <v>233</v>
      </c>
      <c r="E144" s="41">
        <v>9</v>
      </c>
      <c r="F144" s="41">
        <v>4</v>
      </c>
      <c r="G144" s="11">
        <v>8073.2</v>
      </c>
      <c r="H144" s="11">
        <v>6982.5</v>
      </c>
      <c r="I144" s="11">
        <v>334</v>
      </c>
      <c r="J144" s="11">
        <v>0</v>
      </c>
      <c r="K144" s="11">
        <v>0</v>
      </c>
      <c r="L144" s="11">
        <v>0</v>
      </c>
      <c r="M144" s="11">
        <v>0</v>
      </c>
      <c r="N144" s="11">
        <v>4</v>
      </c>
      <c r="O144" s="11">
        <f t="shared" si="42"/>
        <v>8175892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0">
        <f t="shared" si="41"/>
        <v>8175892</v>
      </c>
    </row>
    <row r="145" spans="1:22" s="85" customFormat="1" x14ac:dyDescent="0.3">
      <c r="A145" s="29" t="s">
        <v>28</v>
      </c>
      <c r="B145" s="115" t="s">
        <v>100</v>
      </c>
      <c r="C145" s="41">
        <v>1991</v>
      </c>
      <c r="D145" s="117" t="s">
        <v>192</v>
      </c>
      <c r="E145" s="41">
        <v>9</v>
      </c>
      <c r="F145" s="41">
        <v>1</v>
      </c>
      <c r="G145" s="11">
        <v>3020.5</v>
      </c>
      <c r="H145" s="11">
        <v>1646.9</v>
      </c>
      <c r="I145" s="11">
        <v>188</v>
      </c>
      <c r="J145" s="11">
        <v>0</v>
      </c>
      <c r="K145" s="11">
        <v>0</v>
      </c>
      <c r="L145" s="11">
        <v>0</v>
      </c>
      <c r="M145" s="11">
        <v>0</v>
      </c>
      <c r="N145" s="11">
        <v>1</v>
      </c>
      <c r="O145" s="11">
        <f t="shared" si="42"/>
        <v>2043973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0">
        <f t="shared" si="41"/>
        <v>2043973</v>
      </c>
    </row>
    <row r="146" spans="1:22" s="85" customFormat="1" x14ac:dyDescent="0.3">
      <c r="A146" s="29" t="s">
        <v>29</v>
      </c>
      <c r="B146" s="115" t="s">
        <v>101</v>
      </c>
      <c r="C146" s="41">
        <v>1986</v>
      </c>
      <c r="D146" s="117" t="s">
        <v>192</v>
      </c>
      <c r="E146" s="41">
        <v>9</v>
      </c>
      <c r="F146" s="41">
        <v>3</v>
      </c>
      <c r="G146" s="11">
        <v>6524.3</v>
      </c>
      <c r="H146" s="11">
        <v>5841.4</v>
      </c>
      <c r="I146" s="11">
        <v>185</v>
      </c>
      <c r="J146" s="11">
        <v>0</v>
      </c>
      <c r="K146" s="11">
        <v>0</v>
      </c>
      <c r="L146" s="11">
        <v>0</v>
      </c>
      <c r="M146" s="11">
        <v>0</v>
      </c>
      <c r="N146" s="11">
        <v>3</v>
      </c>
      <c r="O146" s="11">
        <f t="shared" si="42"/>
        <v>6131919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0">
        <f t="shared" si="41"/>
        <v>6131919</v>
      </c>
    </row>
    <row r="147" spans="1:22" s="85" customFormat="1" x14ac:dyDescent="0.3">
      <c r="A147" s="29" t="s">
        <v>30</v>
      </c>
      <c r="B147" s="115" t="s">
        <v>102</v>
      </c>
      <c r="C147" s="41">
        <v>1986</v>
      </c>
      <c r="D147" s="117" t="s">
        <v>192</v>
      </c>
      <c r="E147" s="41">
        <v>9</v>
      </c>
      <c r="F147" s="149">
        <v>8</v>
      </c>
      <c r="G147" s="11">
        <v>19127.3</v>
      </c>
      <c r="H147" s="11">
        <v>16354.1</v>
      </c>
      <c r="I147" s="11">
        <v>602</v>
      </c>
      <c r="J147" s="11">
        <v>0</v>
      </c>
      <c r="K147" s="11">
        <v>0</v>
      </c>
      <c r="L147" s="11">
        <v>0</v>
      </c>
      <c r="M147" s="11">
        <v>0</v>
      </c>
      <c r="N147" s="11">
        <v>8</v>
      </c>
      <c r="O147" s="11">
        <f t="shared" si="42"/>
        <v>16351784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0">
        <f t="shared" si="41"/>
        <v>16351784</v>
      </c>
    </row>
    <row r="148" spans="1:22" s="85" customFormat="1" x14ac:dyDescent="0.3">
      <c r="A148" s="29" t="s">
        <v>107</v>
      </c>
      <c r="B148" s="115" t="s">
        <v>163</v>
      </c>
      <c r="C148" s="41">
        <v>1993</v>
      </c>
      <c r="D148" s="117" t="s">
        <v>192</v>
      </c>
      <c r="E148" s="41">
        <v>9</v>
      </c>
      <c r="F148" s="41">
        <v>2</v>
      </c>
      <c r="G148" s="11">
        <v>2345.1999999999998</v>
      </c>
      <c r="H148" s="11">
        <v>1135.4000000000001</v>
      </c>
      <c r="I148" s="11">
        <v>127</v>
      </c>
      <c r="J148" s="11">
        <v>0</v>
      </c>
      <c r="K148" s="11">
        <v>0</v>
      </c>
      <c r="L148" s="11">
        <v>0</v>
      </c>
      <c r="M148" s="11">
        <v>0</v>
      </c>
      <c r="N148" s="11">
        <v>2</v>
      </c>
      <c r="O148" s="11">
        <f t="shared" si="42"/>
        <v>4087946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0">
        <f t="shared" si="41"/>
        <v>4087946</v>
      </c>
    </row>
    <row r="149" spans="1:22" s="85" customFormat="1" x14ac:dyDescent="0.3">
      <c r="A149" s="29" t="s">
        <v>108</v>
      </c>
      <c r="B149" s="118" t="s">
        <v>208</v>
      </c>
      <c r="C149" s="119">
        <v>1920</v>
      </c>
      <c r="D149" s="119" t="s">
        <v>65</v>
      </c>
      <c r="E149" s="119">
        <v>2</v>
      </c>
      <c r="F149" s="119">
        <v>1</v>
      </c>
      <c r="G149" s="120">
        <v>268.8</v>
      </c>
      <c r="H149" s="120">
        <v>251.1</v>
      </c>
      <c r="I149" s="108">
        <v>18</v>
      </c>
      <c r="J149" s="120">
        <f>1074*G149</f>
        <v>288691.20000000001</v>
      </c>
      <c r="K149" s="120">
        <v>34121</v>
      </c>
      <c r="L149" s="120">
        <v>0</v>
      </c>
      <c r="M149" s="120">
        <v>0</v>
      </c>
      <c r="N149" s="108">
        <v>0</v>
      </c>
      <c r="O149" s="108">
        <v>0</v>
      </c>
      <c r="P149" s="108">
        <v>0</v>
      </c>
      <c r="Q149" s="108">
        <v>0</v>
      </c>
      <c r="R149" s="120">
        <v>350</v>
      </c>
      <c r="S149" s="120">
        <f>705*R149</f>
        <v>246750</v>
      </c>
      <c r="T149" s="108">
        <v>0</v>
      </c>
      <c r="U149" s="108">
        <v>0</v>
      </c>
      <c r="V149" s="110">
        <f t="shared" si="41"/>
        <v>569562.19999999995</v>
      </c>
    </row>
    <row r="150" spans="1:22" s="85" customFormat="1" x14ac:dyDescent="0.3">
      <c r="A150" s="29" t="s">
        <v>109</v>
      </c>
      <c r="B150" s="118" t="s">
        <v>209</v>
      </c>
      <c r="C150" s="119">
        <v>1950</v>
      </c>
      <c r="D150" s="119" t="s">
        <v>65</v>
      </c>
      <c r="E150" s="119">
        <v>2</v>
      </c>
      <c r="F150" s="119">
        <v>1</v>
      </c>
      <c r="G150" s="120">
        <v>1987</v>
      </c>
      <c r="H150" s="120">
        <v>889</v>
      </c>
      <c r="I150" s="108">
        <v>38</v>
      </c>
      <c r="J150" s="120">
        <v>777576</v>
      </c>
      <c r="K150" s="120">
        <v>34121</v>
      </c>
      <c r="L150" s="120">
        <v>790</v>
      </c>
      <c r="M150" s="120">
        <f t="shared" ref="M150:M164" si="43">2718*L150</f>
        <v>2147220</v>
      </c>
      <c r="N150" s="108">
        <v>0</v>
      </c>
      <c r="O150" s="108">
        <v>0</v>
      </c>
      <c r="P150" s="108">
        <v>0</v>
      </c>
      <c r="Q150" s="108">
        <v>0</v>
      </c>
      <c r="R150" s="120">
        <v>720</v>
      </c>
      <c r="S150" s="120">
        <f t="shared" ref="S150:S161" si="44">705*R150</f>
        <v>507600</v>
      </c>
      <c r="T150" s="108">
        <v>0</v>
      </c>
      <c r="U150" s="108">
        <v>0</v>
      </c>
      <c r="V150" s="110">
        <f t="shared" si="41"/>
        <v>3466517</v>
      </c>
    </row>
    <row r="151" spans="1:22" s="85" customFormat="1" x14ac:dyDescent="0.3">
      <c r="A151" s="29" t="s">
        <v>78</v>
      </c>
      <c r="B151" s="118" t="s">
        <v>210</v>
      </c>
      <c r="C151" s="119">
        <v>1928</v>
      </c>
      <c r="D151" s="119" t="s">
        <v>65</v>
      </c>
      <c r="E151" s="119">
        <v>3</v>
      </c>
      <c r="F151" s="119">
        <v>1</v>
      </c>
      <c r="G151" s="120">
        <v>800.9</v>
      </c>
      <c r="H151" s="120">
        <v>621.29999999999995</v>
      </c>
      <c r="I151" s="108">
        <v>37</v>
      </c>
      <c r="J151" s="120">
        <f t="shared" ref="J151:J160" si="45">1074*G151</f>
        <v>860166.6</v>
      </c>
      <c r="K151" s="120">
        <v>34121</v>
      </c>
      <c r="L151" s="120">
        <v>476</v>
      </c>
      <c r="M151" s="120">
        <f t="shared" si="43"/>
        <v>1293768</v>
      </c>
      <c r="N151" s="108">
        <v>0</v>
      </c>
      <c r="O151" s="108">
        <v>0</v>
      </c>
      <c r="P151" s="108">
        <v>0</v>
      </c>
      <c r="Q151" s="108">
        <v>0</v>
      </c>
      <c r="R151" s="120">
        <v>605.70000000000005</v>
      </c>
      <c r="S151" s="120">
        <f t="shared" si="44"/>
        <v>427018.50000000006</v>
      </c>
      <c r="T151" s="108">
        <v>0</v>
      </c>
      <c r="U151" s="108">
        <v>0</v>
      </c>
      <c r="V151" s="110">
        <f t="shared" si="41"/>
        <v>2615074.1</v>
      </c>
    </row>
    <row r="152" spans="1:22" s="85" customFormat="1" x14ac:dyDescent="0.3">
      <c r="A152" s="29" t="s">
        <v>110</v>
      </c>
      <c r="B152" s="118" t="s">
        <v>211</v>
      </c>
      <c r="C152" s="119">
        <v>1929</v>
      </c>
      <c r="D152" s="119" t="s">
        <v>212</v>
      </c>
      <c r="E152" s="119">
        <v>3</v>
      </c>
      <c r="F152" s="119">
        <v>2</v>
      </c>
      <c r="G152" s="120">
        <v>967.9</v>
      </c>
      <c r="H152" s="120">
        <v>879</v>
      </c>
      <c r="I152" s="108">
        <v>35</v>
      </c>
      <c r="J152" s="120">
        <v>720000</v>
      </c>
      <c r="K152" s="120">
        <v>34121</v>
      </c>
      <c r="L152" s="120">
        <v>476</v>
      </c>
      <c r="M152" s="120">
        <f t="shared" si="43"/>
        <v>1293768</v>
      </c>
      <c r="N152" s="108">
        <v>0</v>
      </c>
      <c r="O152" s="108">
        <v>0</v>
      </c>
      <c r="P152" s="108">
        <v>0</v>
      </c>
      <c r="Q152" s="108">
        <v>0</v>
      </c>
      <c r="R152" s="120">
        <v>605.70000000000005</v>
      </c>
      <c r="S152" s="120">
        <f t="shared" si="44"/>
        <v>427018.50000000006</v>
      </c>
      <c r="T152" s="108">
        <v>0</v>
      </c>
      <c r="U152" s="108">
        <v>0</v>
      </c>
      <c r="V152" s="110">
        <f t="shared" si="41"/>
        <v>2474907.5</v>
      </c>
    </row>
    <row r="153" spans="1:22" s="85" customFormat="1" x14ac:dyDescent="0.3">
      <c r="A153" s="29" t="s">
        <v>111</v>
      </c>
      <c r="B153" s="118" t="s">
        <v>213</v>
      </c>
      <c r="C153" s="119">
        <v>1929</v>
      </c>
      <c r="D153" s="119" t="s">
        <v>65</v>
      </c>
      <c r="E153" s="119">
        <v>2</v>
      </c>
      <c r="F153" s="119">
        <v>2</v>
      </c>
      <c r="G153" s="120">
        <v>1303</v>
      </c>
      <c r="H153" s="120">
        <v>617</v>
      </c>
      <c r="I153" s="108">
        <v>24</v>
      </c>
      <c r="J153" s="120">
        <v>760000</v>
      </c>
      <c r="K153" s="120">
        <v>34121</v>
      </c>
      <c r="L153" s="120">
        <v>0</v>
      </c>
      <c r="M153" s="120">
        <v>0</v>
      </c>
      <c r="N153" s="108">
        <v>0</v>
      </c>
      <c r="O153" s="108">
        <v>0</v>
      </c>
      <c r="P153" s="108">
        <v>0</v>
      </c>
      <c r="Q153" s="108">
        <v>0</v>
      </c>
      <c r="R153" s="120">
        <v>427.6</v>
      </c>
      <c r="S153" s="120">
        <f t="shared" si="44"/>
        <v>301458</v>
      </c>
      <c r="T153" s="108">
        <v>0</v>
      </c>
      <c r="U153" s="108">
        <v>0</v>
      </c>
      <c r="V153" s="110">
        <f t="shared" si="41"/>
        <v>1095579</v>
      </c>
    </row>
    <row r="154" spans="1:22" s="85" customFormat="1" x14ac:dyDescent="0.3">
      <c r="A154" s="29" t="s">
        <v>112</v>
      </c>
      <c r="B154" s="118" t="s">
        <v>214</v>
      </c>
      <c r="C154" s="119">
        <v>1930</v>
      </c>
      <c r="D154" s="119" t="s">
        <v>65</v>
      </c>
      <c r="E154" s="119">
        <v>2</v>
      </c>
      <c r="F154" s="119">
        <v>2</v>
      </c>
      <c r="G154" s="120">
        <v>1232</v>
      </c>
      <c r="H154" s="120">
        <v>574</v>
      </c>
      <c r="I154" s="108">
        <v>26</v>
      </c>
      <c r="J154" s="120">
        <v>780000</v>
      </c>
      <c r="K154" s="120">
        <v>34121</v>
      </c>
      <c r="L154" s="120">
        <v>250</v>
      </c>
      <c r="M154" s="120">
        <f t="shared" si="43"/>
        <v>679500</v>
      </c>
      <c r="N154" s="108">
        <v>0</v>
      </c>
      <c r="O154" s="108">
        <v>0</v>
      </c>
      <c r="P154" s="108">
        <v>0</v>
      </c>
      <c r="Q154" s="108">
        <v>0</v>
      </c>
      <c r="R154" s="120">
        <v>278.7</v>
      </c>
      <c r="S154" s="120">
        <f t="shared" si="44"/>
        <v>196483.5</v>
      </c>
      <c r="T154" s="108">
        <v>0</v>
      </c>
      <c r="U154" s="108">
        <v>0</v>
      </c>
      <c r="V154" s="110">
        <f t="shared" si="41"/>
        <v>1690104.5</v>
      </c>
    </row>
    <row r="155" spans="1:22" s="85" customFormat="1" x14ac:dyDescent="0.3">
      <c r="A155" s="29" t="s">
        <v>113</v>
      </c>
      <c r="B155" s="118" t="s">
        <v>215</v>
      </c>
      <c r="C155" s="119">
        <v>1930</v>
      </c>
      <c r="D155" s="119" t="s">
        <v>212</v>
      </c>
      <c r="E155" s="119">
        <v>2</v>
      </c>
      <c r="F155" s="119">
        <v>2</v>
      </c>
      <c r="G155" s="120">
        <v>167</v>
      </c>
      <c r="H155" s="120">
        <v>110.7</v>
      </c>
      <c r="I155" s="108">
        <v>12</v>
      </c>
      <c r="J155" s="120">
        <f t="shared" si="45"/>
        <v>179358</v>
      </c>
      <c r="K155" s="120">
        <v>34121</v>
      </c>
      <c r="L155" s="120">
        <v>140</v>
      </c>
      <c r="M155" s="120">
        <f t="shared" si="43"/>
        <v>380520</v>
      </c>
      <c r="N155" s="108">
        <v>0</v>
      </c>
      <c r="O155" s="108">
        <v>0</v>
      </c>
      <c r="P155" s="108">
        <v>0</v>
      </c>
      <c r="Q155" s="108">
        <v>0</v>
      </c>
      <c r="R155" s="120">
        <v>350</v>
      </c>
      <c r="S155" s="120">
        <f t="shared" si="44"/>
        <v>246750</v>
      </c>
      <c r="T155" s="108">
        <v>0</v>
      </c>
      <c r="U155" s="108">
        <v>0</v>
      </c>
      <c r="V155" s="110">
        <f t="shared" si="41"/>
        <v>840749</v>
      </c>
    </row>
    <row r="156" spans="1:22" s="85" customFormat="1" x14ac:dyDescent="0.3">
      <c r="A156" s="29" t="s">
        <v>114</v>
      </c>
      <c r="B156" s="118" t="s">
        <v>216</v>
      </c>
      <c r="C156" s="119">
        <v>1930</v>
      </c>
      <c r="D156" s="119" t="s">
        <v>212</v>
      </c>
      <c r="E156" s="119">
        <v>2</v>
      </c>
      <c r="F156" s="119">
        <v>1</v>
      </c>
      <c r="G156" s="120">
        <v>723.4</v>
      </c>
      <c r="H156" s="120">
        <v>262</v>
      </c>
      <c r="I156" s="108">
        <v>14</v>
      </c>
      <c r="J156" s="120">
        <f t="shared" si="45"/>
        <v>776931.6</v>
      </c>
      <c r="K156" s="120">
        <v>34121</v>
      </c>
      <c r="L156" s="120">
        <v>250</v>
      </c>
      <c r="M156" s="120">
        <f t="shared" si="43"/>
        <v>679500</v>
      </c>
      <c r="N156" s="108">
        <v>0</v>
      </c>
      <c r="O156" s="108">
        <v>0</v>
      </c>
      <c r="P156" s="108">
        <v>0</v>
      </c>
      <c r="Q156" s="108">
        <v>0</v>
      </c>
      <c r="R156" s="120">
        <v>278.7</v>
      </c>
      <c r="S156" s="120">
        <f t="shared" si="44"/>
        <v>196483.5</v>
      </c>
      <c r="T156" s="108">
        <v>0</v>
      </c>
      <c r="U156" s="108">
        <v>0</v>
      </c>
      <c r="V156" s="110">
        <f t="shared" si="41"/>
        <v>1687036.1</v>
      </c>
    </row>
    <row r="157" spans="1:22" s="85" customFormat="1" x14ac:dyDescent="0.3">
      <c r="A157" s="29" t="s">
        <v>115</v>
      </c>
      <c r="B157" s="121" t="s">
        <v>266</v>
      </c>
      <c r="C157" s="122">
        <v>1962</v>
      </c>
      <c r="D157" s="122" t="s">
        <v>65</v>
      </c>
      <c r="E157" s="122">
        <v>4</v>
      </c>
      <c r="F157" s="122">
        <v>2</v>
      </c>
      <c r="G157" s="123">
        <v>1983</v>
      </c>
      <c r="H157" s="123">
        <v>1364.2</v>
      </c>
      <c r="I157" s="111">
        <v>28</v>
      </c>
      <c r="J157" s="123">
        <v>750620</v>
      </c>
      <c r="K157" s="123">
        <v>34121</v>
      </c>
      <c r="L157" s="123">
        <v>420</v>
      </c>
      <c r="M157" s="123">
        <f t="shared" si="43"/>
        <v>1141560</v>
      </c>
      <c r="N157" s="111">
        <v>0</v>
      </c>
      <c r="O157" s="111">
        <v>0</v>
      </c>
      <c r="P157" s="111">
        <v>0</v>
      </c>
      <c r="Q157" s="111">
        <v>0</v>
      </c>
      <c r="R157" s="123">
        <v>540</v>
      </c>
      <c r="S157" s="123">
        <f t="shared" si="44"/>
        <v>380700</v>
      </c>
      <c r="T157" s="111">
        <v>0</v>
      </c>
      <c r="U157" s="111">
        <v>0</v>
      </c>
      <c r="V157" s="113">
        <v>2307001</v>
      </c>
    </row>
    <row r="158" spans="1:22" s="85" customFormat="1" x14ac:dyDescent="0.3">
      <c r="A158" s="29" t="s">
        <v>116</v>
      </c>
      <c r="B158" s="118" t="s">
        <v>217</v>
      </c>
      <c r="C158" s="119">
        <v>1932</v>
      </c>
      <c r="D158" s="119" t="s">
        <v>65</v>
      </c>
      <c r="E158" s="119">
        <v>2</v>
      </c>
      <c r="F158" s="119">
        <v>7</v>
      </c>
      <c r="G158" s="120">
        <v>1377.8</v>
      </c>
      <c r="H158" s="120">
        <v>1002.6</v>
      </c>
      <c r="I158" s="108">
        <v>39</v>
      </c>
      <c r="J158" s="120">
        <v>820000</v>
      </c>
      <c r="K158" s="120">
        <v>34121</v>
      </c>
      <c r="L158" s="120">
        <v>1017</v>
      </c>
      <c r="M158" s="120">
        <f t="shared" si="43"/>
        <v>2764206</v>
      </c>
      <c r="N158" s="108">
        <v>0</v>
      </c>
      <c r="O158" s="108">
        <v>0</v>
      </c>
      <c r="P158" s="108">
        <v>0</v>
      </c>
      <c r="Q158" s="108">
        <v>0</v>
      </c>
      <c r="R158" s="120">
        <v>703.6</v>
      </c>
      <c r="S158" s="120">
        <f t="shared" si="44"/>
        <v>496038</v>
      </c>
      <c r="T158" s="108">
        <v>0</v>
      </c>
      <c r="U158" s="108">
        <v>0</v>
      </c>
      <c r="V158" s="110">
        <f t="shared" si="41"/>
        <v>4114365</v>
      </c>
    </row>
    <row r="159" spans="1:22" s="85" customFormat="1" x14ac:dyDescent="0.3">
      <c r="A159" s="29" t="s">
        <v>117</v>
      </c>
      <c r="B159" s="118" t="s">
        <v>218</v>
      </c>
      <c r="C159" s="119">
        <v>1933</v>
      </c>
      <c r="D159" s="119" t="s">
        <v>219</v>
      </c>
      <c r="E159" s="119">
        <v>3</v>
      </c>
      <c r="F159" s="119">
        <v>2</v>
      </c>
      <c r="G159" s="120">
        <v>1254</v>
      </c>
      <c r="H159" s="120">
        <v>692</v>
      </c>
      <c r="I159" s="108">
        <v>79</v>
      </c>
      <c r="J159" s="120">
        <v>810000</v>
      </c>
      <c r="K159" s="120">
        <v>34121</v>
      </c>
      <c r="L159" s="120">
        <v>433</v>
      </c>
      <c r="M159" s="120">
        <f t="shared" si="43"/>
        <v>1176894</v>
      </c>
      <c r="N159" s="108">
        <v>0</v>
      </c>
      <c r="O159" s="108">
        <v>0</v>
      </c>
      <c r="P159" s="108">
        <v>0</v>
      </c>
      <c r="Q159" s="108">
        <v>0</v>
      </c>
      <c r="R159" s="120">
        <v>570.70000000000005</v>
      </c>
      <c r="S159" s="120">
        <f t="shared" si="44"/>
        <v>402343.50000000006</v>
      </c>
      <c r="T159" s="108">
        <v>0</v>
      </c>
      <c r="U159" s="108">
        <v>0</v>
      </c>
      <c r="V159" s="110">
        <f t="shared" si="41"/>
        <v>2423358.5</v>
      </c>
    </row>
    <row r="160" spans="1:22" s="85" customFormat="1" x14ac:dyDescent="0.3">
      <c r="A160" s="29" t="s">
        <v>118</v>
      </c>
      <c r="B160" s="118" t="s">
        <v>220</v>
      </c>
      <c r="C160" s="119">
        <v>1934</v>
      </c>
      <c r="D160" s="119" t="s">
        <v>65</v>
      </c>
      <c r="E160" s="119">
        <v>2</v>
      </c>
      <c r="F160" s="119">
        <v>1</v>
      </c>
      <c r="G160" s="120">
        <v>669.6</v>
      </c>
      <c r="H160" s="120">
        <v>538.6</v>
      </c>
      <c r="I160" s="108">
        <v>16</v>
      </c>
      <c r="J160" s="120">
        <f t="shared" si="45"/>
        <v>719150.4</v>
      </c>
      <c r="K160" s="120">
        <v>34121</v>
      </c>
      <c r="L160" s="120">
        <v>502</v>
      </c>
      <c r="M160" s="120">
        <f t="shared" si="43"/>
        <v>1364436</v>
      </c>
      <c r="N160" s="108">
        <v>0</v>
      </c>
      <c r="O160" s="108">
        <v>0</v>
      </c>
      <c r="P160" s="108">
        <v>0</v>
      </c>
      <c r="Q160" s="108">
        <v>0</v>
      </c>
      <c r="R160" s="120">
        <v>418.5</v>
      </c>
      <c r="S160" s="120">
        <f t="shared" si="44"/>
        <v>295042.5</v>
      </c>
      <c r="T160" s="108">
        <v>0</v>
      </c>
      <c r="U160" s="108">
        <v>0</v>
      </c>
      <c r="V160" s="110">
        <f t="shared" si="41"/>
        <v>2412749.9</v>
      </c>
    </row>
    <row r="161" spans="1:22" s="85" customFormat="1" x14ac:dyDescent="0.3">
      <c r="A161" s="29" t="s">
        <v>119</v>
      </c>
      <c r="B161" s="124" t="s">
        <v>238</v>
      </c>
      <c r="C161" s="125">
        <v>1986</v>
      </c>
      <c r="D161" s="126" t="s">
        <v>65</v>
      </c>
      <c r="E161" s="125">
        <v>9</v>
      </c>
      <c r="F161" s="125">
        <v>1</v>
      </c>
      <c r="G161" s="112">
        <v>2351</v>
      </c>
      <c r="H161" s="112">
        <v>1474.4</v>
      </c>
      <c r="I161" s="112">
        <v>93</v>
      </c>
      <c r="J161" s="120">
        <v>0</v>
      </c>
      <c r="K161" s="120">
        <v>0</v>
      </c>
      <c r="L161" s="120">
        <v>0</v>
      </c>
      <c r="M161" s="120">
        <f t="shared" si="43"/>
        <v>0</v>
      </c>
      <c r="N161" s="108">
        <v>0</v>
      </c>
      <c r="O161" s="108">
        <v>0</v>
      </c>
      <c r="P161" s="108">
        <v>0</v>
      </c>
      <c r="Q161" s="108">
        <v>0</v>
      </c>
      <c r="R161" s="120">
        <v>2958</v>
      </c>
      <c r="S161" s="120">
        <f t="shared" si="44"/>
        <v>2085390</v>
      </c>
      <c r="T161" s="108">
        <v>0</v>
      </c>
      <c r="U161" s="108">
        <v>0</v>
      </c>
      <c r="V161" s="110">
        <f t="shared" si="41"/>
        <v>2085390</v>
      </c>
    </row>
    <row r="162" spans="1:22" s="85" customFormat="1" x14ac:dyDescent="0.3">
      <c r="A162" s="29" t="s">
        <v>120</v>
      </c>
      <c r="B162" s="124" t="s">
        <v>239</v>
      </c>
      <c r="C162" s="125">
        <v>1988</v>
      </c>
      <c r="D162" s="126" t="s">
        <v>65</v>
      </c>
      <c r="E162" s="125">
        <v>9</v>
      </c>
      <c r="F162" s="125">
        <v>5</v>
      </c>
      <c r="G162" s="112">
        <v>11024.7</v>
      </c>
      <c r="H162" s="112">
        <v>9256.7999999999993</v>
      </c>
      <c r="I162" s="112">
        <v>344</v>
      </c>
      <c r="J162" s="120">
        <v>0</v>
      </c>
      <c r="K162" s="120">
        <v>0</v>
      </c>
      <c r="L162" s="120">
        <v>2073.6</v>
      </c>
      <c r="M162" s="120">
        <f t="shared" si="43"/>
        <v>5636044.7999999998</v>
      </c>
      <c r="N162" s="108">
        <v>0</v>
      </c>
      <c r="O162" s="108">
        <v>0</v>
      </c>
      <c r="P162" s="108">
        <v>0</v>
      </c>
      <c r="Q162" s="108">
        <v>0</v>
      </c>
      <c r="R162" s="120">
        <v>0</v>
      </c>
      <c r="S162" s="120">
        <v>0</v>
      </c>
      <c r="T162" s="108">
        <v>1728</v>
      </c>
      <c r="U162" s="108">
        <v>7048512</v>
      </c>
      <c r="V162" s="110">
        <f t="shared" si="41"/>
        <v>12684556.800000001</v>
      </c>
    </row>
    <row r="163" spans="1:22" s="85" customFormat="1" x14ac:dyDescent="0.3">
      <c r="A163" s="29" t="s">
        <v>121</v>
      </c>
      <c r="B163" s="124" t="s">
        <v>240</v>
      </c>
      <c r="C163" s="125">
        <v>1962</v>
      </c>
      <c r="D163" s="127" t="s">
        <v>192</v>
      </c>
      <c r="E163" s="127">
        <v>5</v>
      </c>
      <c r="F163" s="127">
        <v>5</v>
      </c>
      <c r="G163" s="112">
        <v>4118.2</v>
      </c>
      <c r="H163" s="112">
        <v>2574.9</v>
      </c>
      <c r="I163" s="112">
        <v>130</v>
      </c>
      <c r="J163" s="120">
        <v>0</v>
      </c>
      <c r="K163" s="120">
        <v>0</v>
      </c>
      <c r="L163" s="120">
        <v>1216</v>
      </c>
      <c r="M163" s="120">
        <f t="shared" si="43"/>
        <v>3305088</v>
      </c>
      <c r="N163" s="108">
        <v>0</v>
      </c>
      <c r="O163" s="108">
        <v>0</v>
      </c>
      <c r="P163" s="108">
        <v>0</v>
      </c>
      <c r="Q163" s="108">
        <v>0</v>
      </c>
      <c r="R163" s="120">
        <v>0</v>
      </c>
      <c r="S163" s="120">
        <v>0</v>
      </c>
      <c r="T163" s="108">
        <v>1014</v>
      </c>
      <c r="U163" s="108">
        <v>4136106</v>
      </c>
      <c r="V163" s="110">
        <f>U163+S163+Q163+O163+M163+K163+J163</f>
        <v>7441194</v>
      </c>
    </row>
    <row r="164" spans="1:22" s="85" customFormat="1" x14ac:dyDescent="0.3">
      <c r="A164" s="29" t="s">
        <v>122</v>
      </c>
      <c r="B164" s="118" t="s">
        <v>221</v>
      </c>
      <c r="C164" s="119">
        <v>1935</v>
      </c>
      <c r="D164" s="119" t="s">
        <v>219</v>
      </c>
      <c r="E164" s="119">
        <v>3</v>
      </c>
      <c r="F164" s="119">
        <v>3</v>
      </c>
      <c r="G164" s="120">
        <v>1448.3</v>
      </c>
      <c r="H164" s="120">
        <v>1362.7</v>
      </c>
      <c r="I164" s="108">
        <v>57</v>
      </c>
      <c r="J164" s="120">
        <v>760000</v>
      </c>
      <c r="K164" s="120">
        <v>34121</v>
      </c>
      <c r="L164" s="120">
        <v>681</v>
      </c>
      <c r="M164" s="120">
        <f t="shared" si="43"/>
        <v>1850958</v>
      </c>
      <c r="N164" s="108">
        <v>0</v>
      </c>
      <c r="O164" s="108">
        <v>0</v>
      </c>
      <c r="P164" s="108">
        <v>0</v>
      </c>
      <c r="Q164" s="108">
        <v>0</v>
      </c>
      <c r="R164" s="120">
        <v>776.6</v>
      </c>
      <c r="S164" s="120">
        <f>705*R164</f>
        <v>547503</v>
      </c>
      <c r="T164" s="108">
        <v>0</v>
      </c>
      <c r="U164" s="108">
        <v>0</v>
      </c>
      <c r="V164" s="110">
        <f t="shared" si="41"/>
        <v>3192582</v>
      </c>
    </row>
    <row r="165" spans="1:22" s="85" customFormat="1" x14ac:dyDescent="0.3">
      <c r="A165" s="29" t="s">
        <v>123</v>
      </c>
      <c r="B165" s="105" t="s">
        <v>243</v>
      </c>
      <c r="C165" s="106">
        <v>1970</v>
      </c>
      <c r="D165" s="106" t="s">
        <v>65</v>
      </c>
      <c r="E165" s="106">
        <v>5</v>
      </c>
      <c r="F165" s="106">
        <v>6</v>
      </c>
      <c r="G165" s="107">
        <v>3911.3</v>
      </c>
      <c r="H165" s="107">
        <v>3405</v>
      </c>
      <c r="I165" s="107">
        <v>124</v>
      </c>
      <c r="J165" s="108">
        <v>0</v>
      </c>
      <c r="K165" s="108">
        <v>0</v>
      </c>
      <c r="L165" s="109">
        <v>1200</v>
      </c>
      <c r="M165" s="109">
        <f>2718*L165</f>
        <v>3261600</v>
      </c>
      <c r="N165" s="109">
        <v>0</v>
      </c>
      <c r="O165" s="108">
        <v>0</v>
      </c>
      <c r="P165" s="108">
        <v>0</v>
      </c>
      <c r="Q165" s="108">
        <v>0</v>
      </c>
      <c r="R165" s="108">
        <v>0</v>
      </c>
      <c r="S165" s="108">
        <v>0</v>
      </c>
      <c r="T165" s="108">
        <v>0</v>
      </c>
      <c r="U165" s="108">
        <v>0</v>
      </c>
      <c r="V165" s="35">
        <f t="shared" ref="V165:V186" si="46">U165+S165+Q165+O165+M165+K165+J165</f>
        <v>3261600</v>
      </c>
    </row>
    <row r="166" spans="1:22" s="85" customFormat="1" x14ac:dyDescent="0.3">
      <c r="A166" s="29" t="s">
        <v>124</v>
      </c>
      <c r="B166" s="105" t="s">
        <v>244</v>
      </c>
      <c r="C166" s="106">
        <v>1937</v>
      </c>
      <c r="D166" s="106" t="s">
        <v>219</v>
      </c>
      <c r="E166" s="106">
        <v>2</v>
      </c>
      <c r="F166" s="106">
        <v>3</v>
      </c>
      <c r="G166" s="107">
        <v>561.29999999999995</v>
      </c>
      <c r="H166" s="107">
        <v>312.5</v>
      </c>
      <c r="I166" s="107">
        <v>31</v>
      </c>
      <c r="J166" s="109">
        <v>480000</v>
      </c>
      <c r="K166" s="109">
        <v>34121</v>
      </c>
      <c r="L166" s="109">
        <v>560</v>
      </c>
      <c r="M166" s="109">
        <f>2718*L166</f>
        <v>1522080</v>
      </c>
      <c r="N166" s="108">
        <v>0</v>
      </c>
      <c r="O166" s="108">
        <v>0</v>
      </c>
      <c r="P166" s="108">
        <v>0</v>
      </c>
      <c r="Q166" s="108">
        <v>0</v>
      </c>
      <c r="R166" s="109">
        <v>605</v>
      </c>
      <c r="S166" s="109">
        <v>426525</v>
      </c>
      <c r="T166" s="108">
        <v>0</v>
      </c>
      <c r="U166" s="108">
        <v>0</v>
      </c>
      <c r="V166" s="35">
        <f t="shared" si="46"/>
        <v>2462726</v>
      </c>
    </row>
    <row r="167" spans="1:22" s="85" customFormat="1" x14ac:dyDescent="0.3">
      <c r="A167" s="29" t="s">
        <v>125</v>
      </c>
      <c r="B167" s="105" t="s">
        <v>245</v>
      </c>
      <c r="C167" s="106">
        <v>1940</v>
      </c>
      <c r="D167" s="106" t="s">
        <v>246</v>
      </c>
      <c r="E167" s="106">
        <v>3</v>
      </c>
      <c r="F167" s="106">
        <v>2</v>
      </c>
      <c r="G167" s="107">
        <v>2716.2</v>
      </c>
      <c r="H167" s="107">
        <v>1894.5</v>
      </c>
      <c r="I167" s="107">
        <v>30</v>
      </c>
      <c r="J167" s="109">
        <v>720340</v>
      </c>
      <c r="K167" s="109">
        <v>34121</v>
      </c>
      <c r="L167" s="109">
        <v>550</v>
      </c>
      <c r="M167" s="109">
        <v>1494900</v>
      </c>
      <c r="N167" s="108">
        <v>0</v>
      </c>
      <c r="O167" s="108">
        <v>0</v>
      </c>
      <c r="P167" s="108">
        <v>0</v>
      </c>
      <c r="Q167" s="108">
        <v>0</v>
      </c>
      <c r="R167" s="109">
        <v>650</v>
      </c>
      <c r="S167" s="109">
        <v>458250</v>
      </c>
      <c r="T167" s="108">
        <v>0</v>
      </c>
      <c r="U167" s="108">
        <v>0</v>
      </c>
      <c r="V167" s="35">
        <f t="shared" si="46"/>
        <v>2707611</v>
      </c>
    </row>
    <row r="168" spans="1:22" s="85" customFormat="1" x14ac:dyDescent="0.3">
      <c r="A168" s="29" t="s">
        <v>126</v>
      </c>
      <c r="B168" s="105" t="s">
        <v>247</v>
      </c>
      <c r="C168" s="106">
        <v>1938</v>
      </c>
      <c r="D168" s="106" t="s">
        <v>246</v>
      </c>
      <c r="E168" s="106">
        <v>3</v>
      </c>
      <c r="F168" s="106">
        <v>2</v>
      </c>
      <c r="G168" s="107">
        <v>1734.9</v>
      </c>
      <c r="H168" s="107">
        <v>1570.6</v>
      </c>
      <c r="I168" s="107">
        <v>30</v>
      </c>
      <c r="J168" s="109">
        <v>705760</v>
      </c>
      <c r="K168" s="109">
        <v>34121</v>
      </c>
      <c r="L168" s="109">
        <v>540</v>
      </c>
      <c r="M168" s="109">
        <v>1467720</v>
      </c>
      <c r="N168" s="108">
        <v>0</v>
      </c>
      <c r="O168" s="108">
        <v>0</v>
      </c>
      <c r="P168" s="108">
        <v>0</v>
      </c>
      <c r="Q168" s="108">
        <v>0</v>
      </c>
      <c r="R168" s="109">
        <v>780</v>
      </c>
      <c r="S168" s="109">
        <v>549900</v>
      </c>
      <c r="T168" s="108">
        <v>0</v>
      </c>
      <c r="U168" s="108">
        <v>0</v>
      </c>
      <c r="V168" s="35">
        <f t="shared" si="46"/>
        <v>2757501</v>
      </c>
    </row>
    <row r="169" spans="1:22" s="85" customFormat="1" x14ac:dyDescent="0.3">
      <c r="A169" s="29" t="s">
        <v>127</v>
      </c>
      <c r="B169" s="105" t="s">
        <v>248</v>
      </c>
      <c r="C169" s="106">
        <v>1938</v>
      </c>
      <c r="D169" s="106" t="s">
        <v>246</v>
      </c>
      <c r="E169" s="106">
        <v>2</v>
      </c>
      <c r="F169" s="106">
        <v>1</v>
      </c>
      <c r="G169" s="107">
        <v>370</v>
      </c>
      <c r="H169" s="107">
        <v>329</v>
      </c>
      <c r="I169" s="107">
        <v>35</v>
      </c>
      <c r="J169" s="109">
        <v>280000</v>
      </c>
      <c r="K169" s="109">
        <v>34121</v>
      </c>
      <c r="L169" s="109">
        <v>320</v>
      </c>
      <c r="M169" s="109">
        <v>869760</v>
      </c>
      <c r="N169" s="108">
        <v>0</v>
      </c>
      <c r="O169" s="108">
        <v>0</v>
      </c>
      <c r="P169" s="108">
        <v>0</v>
      </c>
      <c r="Q169" s="108">
        <v>0</v>
      </c>
      <c r="R169" s="109">
        <v>580</v>
      </c>
      <c r="S169" s="109">
        <v>408900</v>
      </c>
      <c r="T169" s="108">
        <v>0</v>
      </c>
      <c r="U169" s="108">
        <v>0</v>
      </c>
      <c r="V169" s="35">
        <f t="shared" si="46"/>
        <v>1592781</v>
      </c>
    </row>
    <row r="170" spans="1:22" s="85" customFormat="1" x14ac:dyDescent="0.3">
      <c r="A170" s="29" t="s">
        <v>128</v>
      </c>
      <c r="B170" s="105" t="s">
        <v>249</v>
      </c>
      <c r="C170" s="106">
        <v>1938</v>
      </c>
      <c r="D170" s="106" t="s">
        <v>246</v>
      </c>
      <c r="E170" s="106">
        <v>3</v>
      </c>
      <c r="F170" s="106">
        <v>2</v>
      </c>
      <c r="G170" s="107">
        <v>1429.9</v>
      </c>
      <c r="H170" s="107">
        <v>858.1</v>
      </c>
      <c r="I170" s="107">
        <v>38</v>
      </c>
      <c r="J170" s="109">
        <v>480000</v>
      </c>
      <c r="K170" s="109">
        <v>34121</v>
      </c>
      <c r="L170" s="109">
        <v>505</v>
      </c>
      <c r="M170" s="109">
        <v>1372590</v>
      </c>
      <c r="N170" s="108">
        <v>0</v>
      </c>
      <c r="O170" s="108">
        <v>0</v>
      </c>
      <c r="P170" s="108">
        <v>0</v>
      </c>
      <c r="Q170" s="108">
        <v>0</v>
      </c>
      <c r="R170" s="109">
        <v>612</v>
      </c>
      <c r="S170" s="109">
        <v>431460</v>
      </c>
      <c r="T170" s="108">
        <v>0</v>
      </c>
      <c r="U170" s="108">
        <v>0</v>
      </c>
      <c r="V170" s="35">
        <f t="shared" si="46"/>
        <v>2318171</v>
      </c>
    </row>
    <row r="171" spans="1:22" s="85" customFormat="1" x14ac:dyDescent="0.3">
      <c r="A171" s="29" t="s">
        <v>129</v>
      </c>
      <c r="B171" s="105" t="s">
        <v>250</v>
      </c>
      <c r="C171" s="106">
        <v>1938</v>
      </c>
      <c r="D171" s="106" t="s">
        <v>246</v>
      </c>
      <c r="E171" s="106">
        <v>3</v>
      </c>
      <c r="F171" s="106">
        <v>2</v>
      </c>
      <c r="G171" s="107">
        <v>1132</v>
      </c>
      <c r="H171" s="107">
        <v>744.4</v>
      </c>
      <c r="I171" s="107">
        <v>38</v>
      </c>
      <c r="J171" s="109">
        <v>460000</v>
      </c>
      <c r="K171" s="109">
        <v>34121</v>
      </c>
      <c r="L171" s="109">
        <v>468</v>
      </c>
      <c r="M171" s="109">
        <v>1272024</v>
      </c>
      <c r="N171" s="108">
        <v>0</v>
      </c>
      <c r="O171" s="108">
        <v>0</v>
      </c>
      <c r="P171" s="108">
        <v>0</v>
      </c>
      <c r="Q171" s="108">
        <v>0</v>
      </c>
      <c r="R171" s="109">
        <v>620</v>
      </c>
      <c r="S171" s="109">
        <v>437100</v>
      </c>
      <c r="T171" s="108">
        <v>0</v>
      </c>
      <c r="U171" s="108">
        <v>0</v>
      </c>
      <c r="V171" s="35">
        <f t="shared" si="46"/>
        <v>2203245</v>
      </c>
    </row>
    <row r="172" spans="1:22" s="85" customFormat="1" x14ac:dyDescent="0.3">
      <c r="A172" s="29" t="s">
        <v>130</v>
      </c>
      <c r="B172" s="105" t="s">
        <v>251</v>
      </c>
      <c r="C172" s="106">
        <v>1938</v>
      </c>
      <c r="D172" s="106" t="s">
        <v>246</v>
      </c>
      <c r="E172" s="106">
        <v>3</v>
      </c>
      <c r="F172" s="106">
        <v>2</v>
      </c>
      <c r="G172" s="107">
        <v>1299.2</v>
      </c>
      <c r="H172" s="107">
        <v>858.1</v>
      </c>
      <c r="I172" s="107">
        <v>38</v>
      </c>
      <c r="J172" s="109">
        <v>460000</v>
      </c>
      <c r="K172" s="109">
        <v>34121</v>
      </c>
      <c r="L172" s="109">
        <v>510</v>
      </c>
      <c r="M172" s="109">
        <v>1386180</v>
      </c>
      <c r="N172" s="108">
        <v>0</v>
      </c>
      <c r="O172" s="108">
        <v>0</v>
      </c>
      <c r="P172" s="108">
        <v>0</v>
      </c>
      <c r="Q172" s="108">
        <v>0</v>
      </c>
      <c r="R172" s="109">
        <v>570</v>
      </c>
      <c r="S172" s="109">
        <v>401850</v>
      </c>
      <c r="T172" s="108">
        <v>0</v>
      </c>
      <c r="U172" s="108">
        <v>0</v>
      </c>
      <c r="V172" s="35">
        <f t="shared" si="46"/>
        <v>2282151</v>
      </c>
    </row>
    <row r="173" spans="1:22" s="85" customFormat="1" x14ac:dyDescent="0.3">
      <c r="A173" s="29" t="s">
        <v>131</v>
      </c>
      <c r="B173" s="105" t="s">
        <v>252</v>
      </c>
      <c r="C173" s="106">
        <v>1938</v>
      </c>
      <c r="D173" s="106" t="s">
        <v>246</v>
      </c>
      <c r="E173" s="106">
        <v>2</v>
      </c>
      <c r="F173" s="106">
        <v>2</v>
      </c>
      <c r="G173" s="107">
        <v>253.9</v>
      </c>
      <c r="H173" s="107">
        <v>143.19999999999999</v>
      </c>
      <c r="I173" s="107">
        <v>37</v>
      </c>
      <c r="J173" s="109">
        <v>520000</v>
      </c>
      <c r="K173" s="109">
        <v>34121</v>
      </c>
      <c r="L173" s="109">
        <v>480</v>
      </c>
      <c r="M173" s="109">
        <v>1304640</v>
      </c>
      <c r="N173" s="108">
        <v>0</v>
      </c>
      <c r="O173" s="108">
        <v>0</v>
      </c>
      <c r="P173" s="108">
        <v>0</v>
      </c>
      <c r="Q173" s="108">
        <v>0</v>
      </c>
      <c r="R173" s="109">
        <v>585</v>
      </c>
      <c r="S173" s="109">
        <v>412425</v>
      </c>
      <c r="T173" s="108">
        <v>0</v>
      </c>
      <c r="U173" s="108">
        <v>0</v>
      </c>
      <c r="V173" s="35">
        <f t="shared" si="46"/>
        <v>2271186</v>
      </c>
    </row>
    <row r="174" spans="1:22" s="85" customFormat="1" x14ac:dyDescent="0.3">
      <c r="A174" s="29" t="s">
        <v>132</v>
      </c>
      <c r="B174" s="105" t="s">
        <v>253</v>
      </c>
      <c r="C174" s="106">
        <v>1938</v>
      </c>
      <c r="D174" s="106" t="s">
        <v>65</v>
      </c>
      <c r="E174" s="106">
        <v>2</v>
      </c>
      <c r="F174" s="106">
        <v>1</v>
      </c>
      <c r="G174" s="107">
        <v>791.1</v>
      </c>
      <c r="H174" s="107">
        <v>725</v>
      </c>
      <c r="I174" s="107">
        <v>14</v>
      </c>
      <c r="J174" s="109">
        <v>280000</v>
      </c>
      <c r="K174" s="109">
        <v>34121</v>
      </c>
      <c r="L174" s="109">
        <v>325</v>
      </c>
      <c r="M174" s="109">
        <v>883350</v>
      </c>
      <c r="N174" s="108">
        <v>0</v>
      </c>
      <c r="O174" s="108">
        <v>0</v>
      </c>
      <c r="P174" s="108">
        <v>0</v>
      </c>
      <c r="Q174" s="108">
        <v>0</v>
      </c>
      <c r="R174" s="108">
        <v>0</v>
      </c>
      <c r="S174" s="108">
        <v>0</v>
      </c>
      <c r="T174" s="108">
        <v>0</v>
      </c>
      <c r="U174" s="108">
        <v>0</v>
      </c>
      <c r="V174" s="35">
        <f t="shared" si="46"/>
        <v>1197471</v>
      </c>
    </row>
    <row r="175" spans="1:22" s="85" customFormat="1" x14ac:dyDescent="0.3">
      <c r="A175" s="29" t="s">
        <v>149</v>
      </c>
      <c r="B175" s="105" t="s">
        <v>254</v>
      </c>
      <c r="C175" s="106">
        <v>1938</v>
      </c>
      <c r="D175" s="106" t="s">
        <v>212</v>
      </c>
      <c r="E175" s="106">
        <v>3</v>
      </c>
      <c r="F175" s="106">
        <v>2</v>
      </c>
      <c r="G175" s="107">
        <v>853.9</v>
      </c>
      <c r="H175" s="107">
        <v>572.5</v>
      </c>
      <c r="I175" s="107">
        <v>30</v>
      </c>
      <c r="J175" s="109">
        <v>780000</v>
      </c>
      <c r="K175" s="109">
        <v>34121</v>
      </c>
      <c r="L175" s="109">
        <v>540</v>
      </c>
      <c r="M175" s="109">
        <v>1467720</v>
      </c>
      <c r="N175" s="108">
        <v>0</v>
      </c>
      <c r="O175" s="108">
        <v>0</v>
      </c>
      <c r="P175" s="108">
        <v>0</v>
      </c>
      <c r="Q175" s="108">
        <v>0</v>
      </c>
      <c r="R175" s="109">
        <v>810</v>
      </c>
      <c r="S175" s="109">
        <v>571050</v>
      </c>
      <c r="T175" s="108">
        <v>0</v>
      </c>
      <c r="U175" s="108">
        <v>0</v>
      </c>
      <c r="V175" s="35">
        <f t="shared" si="46"/>
        <v>2852891</v>
      </c>
    </row>
    <row r="176" spans="1:22" s="85" customFormat="1" x14ac:dyDescent="0.3">
      <c r="A176" s="29" t="s">
        <v>150</v>
      </c>
      <c r="B176" s="105" t="s">
        <v>197</v>
      </c>
      <c r="C176" s="106">
        <v>1959</v>
      </c>
      <c r="D176" s="106" t="s">
        <v>65</v>
      </c>
      <c r="E176" s="106">
        <v>3</v>
      </c>
      <c r="F176" s="106">
        <v>2</v>
      </c>
      <c r="G176" s="107">
        <v>1797</v>
      </c>
      <c r="H176" s="107">
        <v>539</v>
      </c>
      <c r="I176" s="107">
        <v>36</v>
      </c>
      <c r="J176" s="111">
        <v>0</v>
      </c>
      <c r="K176" s="111">
        <v>0</v>
      </c>
      <c r="L176" s="111">
        <v>0</v>
      </c>
      <c r="M176" s="111">
        <v>0</v>
      </c>
      <c r="N176" s="111">
        <v>0</v>
      </c>
      <c r="O176" s="111">
        <v>0</v>
      </c>
      <c r="P176" s="111">
        <v>0</v>
      </c>
      <c r="Q176" s="111">
        <v>0</v>
      </c>
      <c r="R176" s="112">
        <v>980</v>
      </c>
      <c r="S176" s="112">
        <v>690900</v>
      </c>
      <c r="T176" s="111">
        <v>0</v>
      </c>
      <c r="U176" s="111">
        <v>0</v>
      </c>
      <c r="V176" s="35">
        <f t="shared" si="46"/>
        <v>690900</v>
      </c>
    </row>
    <row r="177" spans="1:22" s="85" customFormat="1" x14ac:dyDescent="0.3">
      <c r="A177" s="29" t="s">
        <v>151</v>
      </c>
      <c r="B177" s="105" t="s">
        <v>255</v>
      </c>
      <c r="C177" s="106">
        <v>1939</v>
      </c>
      <c r="D177" s="106" t="s">
        <v>212</v>
      </c>
      <c r="E177" s="106">
        <v>2</v>
      </c>
      <c r="F177" s="106">
        <v>2</v>
      </c>
      <c r="G177" s="107">
        <v>782</v>
      </c>
      <c r="H177" s="107">
        <v>687.3</v>
      </c>
      <c r="I177" s="107">
        <v>37</v>
      </c>
      <c r="J177" s="112">
        <v>490000</v>
      </c>
      <c r="K177" s="112">
        <v>34121</v>
      </c>
      <c r="L177" s="112">
        <v>560</v>
      </c>
      <c r="M177" s="112">
        <v>1522080</v>
      </c>
      <c r="N177" s="111">
        <v>0</v>
      </c>
      <c r="O177" s="111">
        <v>0</v>
      </c>
      <c r="P177" s="111">
        <v>0</v>
      </c>
      <c r="Q177" s="111">
        <v>0</v>
      </c>
      <c r="R177" s="112">
        <v>550</v>
      </c>
      <c r="S177" s="112">
        <v>387750</v>
      </c>
      <c r="T177" s="111">
        <v>0</v>
      </c>
      <c r="U177" s="111">
        <v>0</v>
      </c>
      <c r="V177" s="35">
        <f t="shared" si="46"/>
        <v>2433951</v>
      </c>
    </row>
    <row r="178" spans="1:22" s="85" customFormat="1" x14ac:dyDescent="0.3">
      <c r="A178" s="29" t="s">
        <v>152</v>
      </c>
      <c r="B178" s="105" t="s">
        <v>256</v>
      </c>
      <c r="C178" s="106">
        <v>1939</v>
      </c>
      <c r="D178" s="106" t="s">
        <v>212</v>
      </c>
      <c r="E178" s="106">
        <v>2</v>
      </c>
      <c r="F178" s="106">
        <v>2</v>
      </c>
      <c r="G178" s="107">
        <v>1909</v>
      </c>
      <c r="H178" s="107">
        <v>1063</v>
      </c>
      <c r="I178" s="107">
        <v>37</v>
      </c>
      <c r="J178" s="112">
        <v>520000</v>
      </c>
      <c r="K178" s="112">
        <v>34121</v>
      </c>
      <c r="L178" s="111">
        <v>0</v>
      </c>
      <c r="M178" s="111">
        <v>0</v>
      </c>
      <c r="N178" s="111">
        <v>0</v>
      </c>
      <c r="O178" s="111">
        <v>0</v>
      </c>
      <c r="P178" s="111">
        <v>0</v>
      </c>
      <c r="Q178" s="111">
        <v>0</v>
      </c>
      <c r="R178" s="111">
        <v>0</v>
      </c>
      <c r="S178" s="111">
        <v>0</v>
      </c>
      <c r="T178" s="111">
        <v>0</v>
      </c>
      <c r="U178" s="111">
        <v>0</v>
      </c>
      <c r="V178" s="35">
        <f t="shared" si="46"/>
        <v>554121</v>
      </c>
    </row>
    <row r="179" spans="1:22" s="85" customFormat="1" x14ac:dyDescent="0.3">
      <c r="A179" s="29" t="s">
        <v>153</v>
      </c>
      <c r="B179" s="105" t="s">
        <v>257</v>
      </c>
      <c r="C179" s="106">
        <v>1939</v>
      </c>
      <c r="D179" s="106" t="s">
        <v>212</v>
      </c>
      <c r="E179" s="106">
        <v>2</v>
      </c>
      <c r="F179" s="106">
        <v>2</v>
      </c>
      <c r="G179" s="107">
        <v>290.89999999999998</v>
      </c>
      <c r="H179" s="107">
        <v>199.6</v>
      </c>
      <c r="I179" s="107">
        <v>37</v>
      </c>
      <c r="J179" s="112">
        <v>360000</v>
      </c>
      <c r="K179" s="112">
        <v>34121</v>
      </c>
      <c r="L179" s="112">
        <v>330</v>
      </c>
      <c r="M179" s="112">
        <v>896940</v>
      </c>
      <c r="N179" s="111">
        <v>0</v>
      </c>
      <c r="O179" s="111">
        <v>0</v>
      </c>
      <c r="P179" s="111">
        <v>0</v>
      </c>
      <c r="Q179" s="111">
        <v>0</v>
      </c>
      <c r="R179" s="112">
        <v>580</v>
      </c>
      <c r="S179" s="112">
        <v>408900</v>
      </c>
      <c r="T179" s="111">
        <v>0</v>
      </c>
      <c r="U179" s="111">
        <v>0</v>
      </c>
      <c r="V179" s="35">
        <f t="shared" si="46"/>
        <v>1699961</v>
      </c>
    </row>
    <row r="180" spans="1:22" s="85" customFormat="1" x14ac:dyDescent="0.3">
      <c r="A180" s="29" t="s">
        <v>154</v>
      </c>
      <c r="B180" s="105" t="s">
        <v>258</v>
      </c>
      <c r="C180" s="106">
        <v>1940</v>
      </c>
      <c r="D180" s="106" t="s">
        <v>246</v>
      </c>
      <c r="E180" s="106">
        <v>3</v>
      </c>
      <c r="F180" s="106">
        <v>2</v>
      </c>
      <c r="G180" s="107">
        <v>1406.1</v>
      </c>
      <c r="H180" s="107">
        <v>1002.3</v>
      </c>
      <c r="I180" s="107">
        <v>30</v>
      </c>
      <c r="J180" s="112">
        <v>705560</v>
      </c>
      <c r="K180" s="112">
        <v>34121</v>
      </c>
      <c r="L180" s="112">
        <v>510</v>
      </c>
      <c r="M180" s="112">
        <v>1386180</v>
      </c>
      <c r="N180" s="111">
        <v>0</v>
      </c>
      <c r="O180" s="111">
        <v>0</v>
      </c>
      <c r="P180" s="111">
        <v>0</v>
      </c>
      <c r="Q180" s="111">
        <v>0</v>
      </c>
      <c r="R180" s="112">
        <v>780</v>
      </c>
      <c r="S180" s="112">
        <v>549900</v>
      </c>
      <c r="T180" s="111">
        <v>0</v>
      </c>
      <c r="U180" s="111">
        <v>0</v>
      </c>
      <c r="V180" s="35">
        <f t="shared" si="46"/>
        <v>2675761</v>
      </c>
    </row>
    <row r="181" spans="1:22" s="85" customFormat="1" x14ac:dyDescent="0.3">
      <c r="A181" s="29" t="s">
        <v>155</v>
      </c>
      <c r="B181" s="105" t="s">
        <v>259</v>
      </c>
      <c r="C181" s="106">
        <v>1945</v>
      </c>
      <c r="D181" s="106" t="s">
        <v>246</v>
      </c>
      <c r="E181" s="106">
        <v>2</v>
      </c>
      <c r="F181" s="106">
        <v>2</v>
      </c>
      <c r="G181" s="107">
        <v>855.6</v>
      </c>
      <c r="H181" s="107">
        <v>322.3</v>
      </c>
      <c r="I181" s="107">
        <v>37</v>
      </c>
      <c r="J181" s="112">
        <v>480000</v>
      </c>
      <c r="K181" s="112">
        <v>34121</v>
      </c>
      <c r="L181" s="112">
        <v>520</v>
      </c>
      <c r="M181" s="112">
        <v>1413360</v>
      </c>
      <c r="N181" s="111">
        <v>0</v>
      </c>
      <c r="O181" s="111">
        <v>0</v>
      </c>
      <c r="P181" s="111">
        <v>0</v>
      </c>
      <c r="Q181" s="111">
        <v>0</v>
      </c>
      <c r="R181" s="112">
        <v>590</v>
      </c>
      <c r="S181" s="112">
        <v>415950</v>
      </c>
      <c r="T181" s="111">
        <v>0</v>
      </c>
      <c r="U181" s="111">
        <v>0</v>
      </c>
      <c r="V181" s="35">
        <f t="shared" si="46"/>
        <v>2343431</v>
      </c>
    </row>
    <row r="182" spans="1:22" s="85" customFormat="1" x14ac:dyDescent="0.3">
      <c r="A182" s="29" t="s">
        <v>196</v>
      </c>
      <c r="B182" s="105" t="s">
        <v>260</v>
      </c>
      <c r="C182" s="106">
        <v>1946</v>
      </c>
      <c r="D182" s="106" t="s">
        <v>246</v>
      </c>
      <c r="E182" s="106">
        <v>2</v>
      </c>
      <c r="F182" s="106">
        <v>2</v>
      </c>
      <c r="G182" s="107">
        <v>625</v>
      </c>
      <c r="H182" s="107">
        <v>625</v>
      </c>
      <c r="I182" s="107">
        <v>37</v>
      </c>
      <c r="J182" s="112">
        <v>315500</v>
      </c>
      <c r="K182" s="112">
        <v>34121</v>
      </c>
      <c r="L182" s="112">
        <v>480</v>
      </c>
      <c r="M182" s="112">
        <v>1304640</v>
      </c>
      <c r="N182" s="111">
        <v>0</v>
      </c>
      <c r="O182" s="111">
        <v>0</v>
      </c>
      <c r="P182" s="111">
        <v>0</v>
      </c>
      <c r="Q182" s="111">
        <v>0</v>
      </c>
      <c r="R182" s="112">
        <v>450</v>
      </c>
      <c r="S182" s="112">
        <v>317250</v>
      </c>
      <c r="T182" s="111">
        <v>0</v>
      </c>
      <c r="U182" s="111">
        <v>0</v>
      </c>
      <c r="V182" s="35">
        <f>U182+S182+Q182+O182+M182+K182+J182</f>
        <v>1971511</v>
      </c>
    </row>
    <row r="183" spans="1:22" s="85" customFormat="1" x14ac:dyDescent="0.3">
      <c r="A183" s="29" t="s">
        <v>222</v>
      </c>
      <c r="B183" s="105" t="s">
        <v>261</v>
      </c>
      <c r="C183" s="106">
        <v>1946</v>
      </c>
      <c r="D183" s="106" t="s">
        <v>262</v>
      </c>
      <c r="E183" s="106">
        <v>3</v>
      </c>
      <c r="F183" s="106">
        <v>2</v>
      </c>
      <c r="G183" s="107">
        <v>1490</v>
      </c>
      <c r="H183" s="107">
        <v>830</v>
      </c>
      <c r="I183" s="107">
        <v>38</v>
      </c>
      <c r="J183" s="112">
        <v>480000</v>
      </c>
      <c r="K183" s="112">
        <v>34121</v>
      </c>
      <c r="L183" s="112">
        <v>510</v>
      </c>
      <c r="M183" s="112">
        <v>1386180</v>
      </c>
      <c r="N183" s="111">
        <v>0</v>
      </c>
      <c r="O183" s="111">
        <v>0</v>
      </c>
      <c r="P183" s="111">
        <v>0</v>
      </c>
      <c r="Q183" s="111">
        <v>0</v>
      </c>
      <c r="R183" s="112">
        <v>610</v>
      </c>
      <c r="S183" s="112">
        <v>430050</v>
      </c>
      <c r="T183" s="111">
        <v>0</v>
      </c>
      <c r="U183" s="111">
        <v>0</v>
      </c>
      <c r="V183" s="35">
        <f t="shared" si="46"/>
        <v>2330351</v>
      </c>
    </row>
    <row r="184" spans="1:22" s="85" customFormat="1" x14ac:dyDescent="0.3">
      <c r="A184" s="29" t="s">
        <v>223</v>
      </c>
      <c r="B184" s="105" t="s">
        <v>263</v>
      </c>
      <c r="C184" s="106">
        <v>1947</v>
      </c>
      <c r="D184" s="106" t="s">
        <v>246</v>
      </c>
      <c r="E184" s="106">
        <v>3</v>
      </c>
      <c r="F184" s="106">
        <v>1</v>
      </c>
      <c r="G184" s="107">
        <v>437</v>
      </c>
      <c r="H184" s="107">
        <v>273</v>
      </c>
      <c r="I184" s="107">
        <v>14</v>
      </c>
      <c r="J184" s="112">
        <v>285500</v>
      </c>
      <c r="K184" s="112">
        <v>34121</v>
      </c>
      <c r="L184" s="112">
        <v>405</v>
      </c>
      <c r="M184" s="112">
        <v>1100790</v>
      </c>
      <c r="N184" s="111">
        <v>0</v>
      </c>
      <c r="O184" s="111">
        <v>0</v>
      </c>
      <c r="P184" s="111">
        <v>0</v>
      </c>
      <c r="Q184" s="111">
        <v>0</v>
      </c>
      <c r="R184" s="112">
        <v>440</v>
      </c>
      <c r="S184" s="112">
        <v>310200</v>
      </c>
      <c r="T184" s="111">
        <v>0</v>
      </c>
      <c r="U184" s="111">
        <v>0</v>
      </c>
      <c r="V184" s="35">
        <f t="shared" si="46"/>
        <v>1730611</v>
      </c>
    </row>
    <row r="185" spans="1:22" s="85" customFormat="1" x14ac:dyDescent="0.3">
      <c r="A185" s="29" t="s">
        <v>224</v>
      </c>
      <c r="B185" s="105" t="s">
        <v>264</v>
      </c>
      <c r="C185" s="106">
        <v>1948</v>
      </c>
      <c r="D185" s="106" t="s">
        <v>246</v>
      </c>
      <c r="E185" s="106">
        <v>2</v>
      </c>
      <c r="F185" s="106">
        <v>1</v>
      </c>
      <c r="G185" s="107">
        <v>397</v>
      </c>
      <c r="H185" s="107">
        <v>350.6</v>
      </c>
      <c r="I185" s="107">
        <v>13</v>
      </c>
      <c r="J185" s="112">
        <v>320000</v>
      </c>
      <c r="K185" s="112">
        <v>34121</v>
      </c>
      <c r="L185" s="112">
        <v>432</v>
      </c>
      <c r="M185" s="112">
        <v>1174176</v>
      </c>
      <c r="N185" s="111">
        <v>0</v>
      </c>
      <c r="O185" s="111">
        <v>0</v>
      </c>
      <c r="P185" s="111">
        <v>0</v>
      </c>
      <c r="Q185" s="111">
        <v>0</v>
      </c>
      <c r="R185" s="112">
        <v>420</v>
      </c>
      <c r="S185" s="112">
        <v>296100</v>
      </c>
      <c r="T185" s="111">
        <v>0</v>
      </c>
      <c r="U185" s="111">
        <v>0</v>
      </c>
      <c r="V185" s="35">
        <f t="shared" si="46"/>
        <v>1824397</v>
      </c>
    </row>
    <row r="186" spans="1:22" s="85" customFormat="1" x14ac:dyDescent="0.3">
      <c r="A186" s="29" t="s">
        <v>225</v>
      </c>
      <c r="B186" s="105" t="s">
        <v>265</v>
      </c>
      <c r="C186" s="106">
        <v>1948</v>
      </c>
      <c r="D186" s="106" t="s">
        <v>65</v>
      </c>
      <c r="E186" s="106">
        <v>3</v>
      </c>
      <c r="F186" s="106">
        <v>2</v>
      </c>
      <c r="G186" s="107">
        <v>1067</v>
      </c>
      <c r="H186" s="107">
        <v>544</v>
      </c>
      <c r="I186" s="107">
        <v>28</v>
      </c>
      <c r="J186" s="112">
        <v>350000</v>
      </c>
      <c r="K186" s="112">
        <v>34121</v>
      </c>
      <c r="L186" s="112">
        <v>360</v>
      </c>
      <c r="M186" s="112">
        <v>978480</v>
      </c>
      <c r="N186" s="111">
        <v>0</v>
      </c>
      <c r="O186" s="111">
        <v>0</v>
      </c>
      <c r="P186" s="111">
        <v>0</v>
      </c>
      <c r="Q186" s="111">
        <v>0</v>
      </c>
      <c r="R186" s="111">
        <v>0</v>
      </c>
      <c r="S186" s="111">
        <v>0</v>
      </c>
      <c r="T186" s="111">
        <v>0</v>
      </c>
      <c r="U186" s="111">
        <v>0</v>
      </c>
      <c r="V186" s="35">
        <f t="shared" si="46"/>
        <v>1362601</v>
      </c>
    </row>
    <row r="187" spans="1:22" s="39" customFormat="1" x14ac:dyDescent="0.3">
      <c r="A187" s="175" t="s">
        <v>21</v>
      </c>
      <c r="B187" s="176"/>
      <c r="C187" s="24" t="s">
        <v>10</v>
      </c>
      <c r="D187" s="158" t="s">
        <v>10</v>
      </c>
      <c r="E187" s="25" t="s">
        <v>10</v>
      </c>
      <c r="F187" s="25" t="s">
        <v>10</v>
      </c>
      <c r="G187" s="26">
        <f t="shared" ref="G187:V187" si="47">SUM(G140:G186)</f>
        <v>129546.59999999998</v>
      </c>
      <c r="H187" s="26">
        <f t="shared" si="47"/>
        <v>99045.710000000021</v>
      </c>
      <c r="I187" s="26">
        <f t="shared" si="47"/>
        <v>4276</v>
      </c>
      <c r="J187" s="26">
        <f t="shared" si="47"/>
        <v>18475153.800000001</v>
      </c>
      <c r="K187" s="26">
        <f t="shared" si="47"/>
        <v>1125993</v>
      </c>
      <c r="L187" s="100">
        <f t="shared" si="47"/>
        <v>18829.599999999999</v>
      </c>
      <c r="M187" s="26">
        <f t="shared" si="47"/>
        <v>51178852.799999997</v>
      </c>
      <c r="N187" s="26">
        <f t="shared" si="47"/>
        <v>32</v>
      </c>
      <c r="O187" s="26">
        <f t="shared" si="47"/>
        <v>65407136</v>
      </c>
      <c r="P187" s="26">
        <f t="shared" si="47"/>
        <v>0</v>
      </c>
      <c r="Q187" s="26">
        <f t="shared" si="47"/>
        <v>0</v>
      </c>
      <c r="R187" s="26">
        <f t="shared" si="47"/>
        <v>20795.800000000003</v>
      </c>
      <c r="S187" s="26">
        <f t="shared" si="47"/>
        <v>14661039</v>
      </c>
      <c r="T187" s="26">
        <f t="shared" si="47"/>
        <v>2742</v>
      </c>
      <c r="U187" s="26">
        <f t="shared" si="47"/>
        <v>11184618</v>
      </c>
      <c r="V187" s="26">
        <f t="shared" si="47"/>
        <v>162032792.59999999</v>
      </c>
    </row>
    <row r="188" spans="1:22" s="39" customFormat="1" x14ac:dyDescent="0.25">
      <c r="A188" s="181" t="s">
        <v>31</v>
      </c>
      <c r="B188" s="182"/>
      <c r="C188" s="182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3"/>
    </row>
    <row r="189" spans="1:22" s="39" customFormat="1" x14ac:dyDescent="0.3">
      <c r="A189" s="29" t="s">
        <v>226</v>
      </c>
      <c r="B189" s="22" t="s">
        <v>172</v>
      </c>
      <c r="C189" s="41">
        <v>1967</v>
      </c>
      <c r="D189" s="160" t="s">
        <v>164</v>
      </c>
      <c r="E189" s="18">
        <v>2</v>
      </c>
      <c r="F189" s="18">
        <v>2</v>
      </c>
      <c r="G189" s="42">
        <v>357</v>
      </c>
      <c r="H189" s="42">
        <v>232.7</v>
      </c>
      <c r="I189" s="41">
        <v>15</v>
      </c>
      <c r="J189" s="42">
        <v>62976</v>
      </c>
      <c r="K189" s="42">
        <v>29757</v>
      </c>
      <c r="L189" s="42">
        <v>400.53</v>
      </c>
      <c r="M189" s="42">
        <v>440583</v>
      </c>
      <c r="N189" s="41">
        <v>0</v>
      </c>
      <c r="O189" s="42">
        <v>0</v>
      </c>
      <c r="P189" s="41">
        <v>0</v>
      </c>
      <c r="Q189" s="42">
        <v>0</v>
      </c>
      <c r="R189" s="42">
        <v>519</v>
      </c>
      <c r="S189" s="42">
        <v>332428</v>
      </c>
      <c r="T189" s="42">
        <v>76.8</v>
      </c>
      <c r="U189" s="42">
        <v>62621</v>
      </c>
      <c r="V189" s="35">
        <f>U189+S189+Q189+O189+M189+K189+J189</f>
        <v>928365</v>
      </c>
    </row>
    <row r="190" spans="1:22" s="39" customFormat="1" x14ac:dyDescent="0.3">
      <c r="A190" s="29" t="s">
        <v>227</v>
      </c>
      <c r="B190" s="22" t="s">
        <v>171</v>
      </c>
      <c r="C190" s="41">
        <v>1969</v>
      </c>
      <c r="D190" s="160" t="s">
        <v>65</v>
      </c>
      <c r="E190" s="18">
        <v>4</v>
      </c>
      <c r="F190" s="18">
        <v>3</v>
      </c>
      <c r="G190" s="42">
        <v>1486</v>
      </c>
      <c r="H190" s="42">
        <v>970.7</v>
      </c>
      <c r="I190" s="41">
        <v>64</v>
      </c>
      <c r="J190" s="42">
        <v>264920</v>
      </c>
      <c r="K190" s="42">
        <v>125179</v>
      </c>
      <c r="L190" s="42">
        <v>1017</v>
      </c>
      <c r="M190" s="42">
        <v>1118700</v>
      </c>
      <c r="N190" s="41">
        <v>0</v>
      </c>
      <c r="O190" s="42">
        <v>0</v>
      </c>
      <c r="P190" s="41">
        <v>0</v>
      </c>
      <c r="Q190" s="42">
        <v>0</v>
      </c>
      <c r="R190" s="42">
        <v>1656</v>
      </c>
      <c r="S190" s="42">
        <v>1398426</v>
      </c>
      <c r="T190" s="42">
        <v>134.6</v>
      </c>
      <c r="U190" s="42">
        <v>263430</v>
      </c>
      <c r="V190" s="35">
        <f>U190+S190+Q190+O190+M190+K190+J190</f>
        <v>3170655</v>
      </c>
    </row>
    <row r="191" spans="1:22" s="39" customFormat="1" x14ac:dyDescent="0.3">
      <c r="A191" s="29" t="s">
        <v>228</v>
      </c>
      <c r="B191" s="22" t="s">
        <v>170</v>
      </c>
      <c r="C191" s="41">
        <v>1960</v>
      </c>
      <c r="D191" s="160" t="s">
        <v>164</v>
      </c>
      <c r="E191" s="18">
        <v>2</v>
      </c>
      <c r="F191" s="18">
        <v>2</v>
      </c>
      <c r="G191" s="42">
        <v>514</v>
      </c>
      <c r="H191" s="42">
        <v>359.3</v>
      </c>
      <c r="I191" s="41">
        <v>18</v>
      </c>
      <c r="J191" s="42">
        <v>90594</v>
      </c>
      <c r="K191" s="42">
        <v>42807</v>
      </c>
      <c r="L191" s="42">
        <v>562.29999999999995</v>
      </c>
      <c r="M191" s="42">
        <v>618530</v>
      </c>
      <c r="N191" s="41">
        <v>0</v>
      </c>
      <c r="O191" s="42">
        <v>0</v>
      </c>
      <c r="P191" s="41">
        <v>0</v>
      </c>
      <c r="Q191" s="42">
        <v>0</v>
      </c>
      <c r="R191" s="42">
        <v>560</v>
      </c>
      <c r="S191" s="42">
        <v>478214</v>
      </c>
      <c r="T191" s="42">
        <v>85</v>
      </c>
      <c r="U191" s="42">
        <v>1324602</v>
      </c>
      <c r="V191" s="35">
        <f>U191+S191+Q191+O191+M191+K191+J191</f>
        <v>2554747</v>
      </c>
    </row>
    <row r="192" spans="1:22" s="39" customFormat="1" x14ac:dyDescent="0.3">
      <c r="A192" s="175" t="s">
        <v>32</v>
      </c>
      <c r="B192" s="175"/>
      <c r="C192" s="25" t="s">
        <v>10</v>
      </c>
      <c r="D192" s="157" t="s">
        <v>10</v>
      </c>
      <c r="E192" s="25" t="s">
        <v>10</v>
      </c>
      <c r="F192" s="25" t="s">
        <v>10</v>
      </c>
      <c r="G192" s="26">
        <f>SUM(G189:G191)</f>
        <v>2357</v>
      </c>
      <c r="H192" s="26">
        <f t="shared" ref="H192:V192" si="48">SUM(H189:H191)</f>
        <v>1562.7</v>
      </c>
      <c r="I192" s="26">
        <f t="shared" si="48"/>
        <v>97</v>
      </c>
      <c r="J192" s="26">
        <f t="shared" si="48"/>
        <v>418490</v>
      </c>
      <c r="K192" s="26">
        <f t="shared" si="48"/>
        <v>197743</v>
      </c>
      <c r="L192" s="100">
        <f t="shared" si="48"/>
        <v>1979.83</v>
      </c>
      <c r="M192" s="26">
        <f t="shared" si="48"/>
        <v>2177813</v>
      </c>
      <c r="N192" s="26">
        <f t="shared" si="48"/>
        <v>0</v>
      </c>
      <c r="O192" s="26">
        <f t="shared" si="48"/>
        <v>0</v>
      </c>
      <c r="P192" s="26">
        <f t="shared" si="48"/>
        <v>0</v>
      </c>
      <c r="Q192" s="26">
        <f t="shared" si="48"/>
        <v>0</v>
      </c>
      <c r="R192" s="26">
        <f t="shared" si="48"/>
        <v>2735</v>
      </c>
      <c r="S192" s="26">
        <f t="shared" si="48"/>
        <v>2209068</v>
      </c>
      <c r="T192" s="26">
        <f t="shared" si="48"/>
        <v>296.39999999999998</v>
      </c>
      <c r="U192" s="26">
        <f t="shared" si="48"/>
        <v>1650653</v>
      </c>
      <c r="V192" s="26">
        <f t="shared" si="48"/>
        <v>6653767</v>
      </c>
    </row>
    <row r="193" spans="1:22" s="15" customFormat="1" x14ac:dyDescent="0.2">
      <c r="A193" s="166" t="s">
        <v>37</v>
      </c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8"/>
    </row>
    <row r="194" spans="1:22" s="15" customFormat="1" x14ac:dyDescent="0.3">
      <c r="A194" s="63" t="s">
        <v>229</v>
      </c>
      <c r="B194" s="22" t="s">
        <v>145</v>
      </c>
      <c r="C194" s="43">
        <v>1990</v>
      </c>
      <c r="D194" s="160" t="s">
        <v>65</v>
      </c>
      <c r="E194" s="18">
        <v>4</v>
      </c>
      <c r="F194" s="18">
        <v>1</v>
      </c>
      <c r="G194" s="34">
        <v>1864</v>
      </c>
      <c r="H194" s="34">
        <v>1712</v>
      </c>
      <c r="I194" s="43">
        <v>128</v>
      </c>
      <c r="J194" s="70">
        <v>0</v>
      </c>
      <c r="K194" s="34">
        <v>0</v>
      </c>
      <c r="L194" s="42">
        <v>810</v>
      </c>
      <c r="M194" s="70">
        <v>2201580</v>
      </c>
      <c r="N194" s="43">
        <v>0</v>
      </c>
      <c r="O194" s="34">
        <v>0</v>
      </c>
      <c r="P194" s="43">
        <v>0</v>
      </c>
      <c r="Q194" s="34">
        <v>0</v>
      </c>
      <c r="R194" s="34">
        <v>0</v>
      </c>
      <c r="S194" s="34">
        <v>0</v>
      </c>
      <c r="T194" s="34">
        <v>0</v>
      </c>
      <c r="U194" s="34">
        <v>0</v>
      </c>
      <c r="V194" s="35">
        <f>U194+S194+Q194+O194+M194+K194+J194</f>
        <v>2201580</v>
      </c>
    </row>
    <row r="195" spans="1:22" s="71" customFormat="1" x14ac:dyDescent="0.3">
      <c r="A195" s="172" t="s">
        <v>38</v>
      </c>
      <c r="B195" s="172"/>
      <c r="C195" s="25" t="s">
        <v>10</v>
      </c>
      <c r="D195" s="157" t="s">
        <v>10</v>
      </c>
      <c r="E195" s="25" t="s">
        <v>10</v>
      </c>
      <c r="F195" s="25" t="s">
        <v>10</v>
      </c>
      <c r="G195" s="67">
        <f>G194</f>
        <v>1864</v>
      </c>
      <c r="H195" s="67">
        <f t="shared" ref="H195:U195" si="49">H194</f>
        <v>1712</v>
      </c>
      <c r="I195" s="68">
        <f t="shared" si="49"/>
        <v>128</v>
      </c>
      <c r="J195" s="67">
        <f t="shared" si="49"/>
        <v>0</v>
      </c>
      <c r="K195" s="67">
        <f t="shared" si="49"/>
        <v>0</v>
      </c>
      <c r="L195" s="100">
        <f t="shared" si="49"/>
        <v>810</v>
      </c>
      <c r="M195" s="67">
        <f t="shared" si="49"/>
        <v>2201580</v>
      </c>
      <c r="N195" s="68">
        <f t="shared" si="49"/>
        <v>0</v>
      </c>
      <c r="O195" s="67">
        <f t="shared" si="49"/>
        <v>0</v>
      </c>
      <c r="P195" s="68">
        <f t="shared" si="49"/>
        <v>0</v>
      </c>
      <c r="Q195" s="67">
        <f t="shared" si="49"/>
        <v>0</v>
      </c>
      <c r="R195" s="67">
        <f t="shared" si="49"/>
        <v>0</v>
      </c>
      <c r="S195" s="67">
        <f t="shared" si="49"/>
        <v>0</v>
      </c>
      <c r="T195" s="67">
        <f t="shared" si="49"/>
        <v>0</v>
      </c>
      <c r="U195" s="67">
        <f t="shared" si="49"/>
        <v>0</v>
      </c>
      <c r="V195" s="64">
        <f>U195+S195+Q195+O195+M195+K195+J195</f>
        <v>2201580</v>
      </c>
    </row>
    <row r="196" spans="1:22" s="28" customFormat="1" x14ac:dyDescent="0.2">
      <c r="A196" s="169" t="s">
        <v>22</v>
      </c>
      <c r="B196" s="174"/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</row>
    <row r="197" spans="1:22" s="36" customFormat="1" x14ac:dyDescent="0.3">
      <c r="A197" s="29" t="s">
        <v>234</v>
      </c>
      <c r="B197" s="128" t="s">
        <v>269</v>
      </c>
      <c r="C197" s="129">
        <v>1979</v>
      </c>
      <c r="D197" s="163" t="s">
        <v>65</v>
      </c>
      <c r="E197" s="131">
        <v>5</v>
      </c>
      <c r="F197" s="131">
        <v>4</v>
      </c>
      <c r="G197" s="130">
        <v>2709.7</v>
      </c>
      <c r="H197" s="130">
        <v>2431.3000000000002</v>
      </c>
      <c r="I197" s="131">
        <v>116</v>
      </c>
      <c r="J197" s="132">
        <v>2000700</v>
      </c>
      <c r="K197" s="132">
        <v>200632</v>
      </c>
      <c r="L197" s="132">
        <v>845</v>
      </c>
      <c r="M197" s="132">
        <f>L197*2718</f>
        <v>2296710</v>
      </c>
      <c r="N197" s="131">
        <v>0</v>
      </c>
      <c r="O197" s="130">
        <v>0</v>
      </c>
      <c r="P197" s="131">
        <v>0</v>
      </c>
      <c r="Q197" s="132">
        <v>0</v>
      </c>
      <c r="R197" s="132">
        <v>0</v>
      </c>
      <c r="S197" s="132">
        <v>0</v>
      </c>
      <c r="T197" s="132">
        <v>0</v>
      </c>
      <c r="U197" s="132">
        <v>0</v>
      </c>
      <c r="V197" s="133">
        <f t="shared" ref="V197:V202" si="50">U197+S197+Q197+O197+M197+K197+J197</f>
        <v>4498042</v>
      </c>
    </row>
    <row r="198" spans="1:22" s="36" customFormat="1" x14ac:dyDescent="0.3">
      <c r="A198" s="29" t="s">
        <v>235</v>
      </c>
      <c r="B198" s="128" t="s">
        <v>52</v>
      </c>
      <c r="C198" s="129">
        <v>1968</v>
      </c>
      <c r="D198" s="163" t="s">
        <v>65</v>
      </c>
      <c r="E198" s="131">
        <v>5</v>
      </c>
      <c r="F198" s="131">
        <v>3</v>
      </c>
      <c r="G198" s="130">
        <v>1804.8</v>
      </c>
      <c r="H198" s="130">
        <v>1658.1</v>
      </c>
      <c r="I198" s="131">
        <v>98</v>
      </c>
      <c r="J198" s="132">
        <v>0</v>
      </c>
      <c r="K198" s="132">
        <v>0</v>
      </c>
      <c r="L198" s="132">
        <v>549</v>
      </c>
      <c r="M198" s="132">
        <f t="shared" ref="M198:M202" si="51">L198*2718</f>
        <v>1492182</v>
      </c>
      <c r="N198" s="131">
        <v>0</v>
      </c>
      <c r="O198" s="130">
        <v>0</v>
      </c>
      <c r="P198" s="131">
        <v>0</v>
      </c>
      <c r="Q198" s="132">
        <v>0</v>
      </c>
      <c r="R198" s="132">
        <v>0</v>
      </c>
      <c r="S198" s="132">
        <v>0</v>
      </c>
      <c r="T198" s="132">
        <v>0</v>
      </c>
      <c r="U198" s="132">
        <v>0</v>
      </c>
      <c r="V198" s="133">
        <f t="shared" si="50"/>
        <v>1492182</v>
      </c>
    </row>
    <row r="199" spans="1:22" s="36" customFormat="1" x14ac:dyDescent="0.3">
      <c r="A199" s="29" t="s">
        <v>230</v>
      </c>
      <c r="B199" s="128" t="s">
        <v>270</v>
      </c>
      <c r="C199" s="129">
        <v>1996</v>
      </c>
      <c r="D199" s="163" t="s">
        <v>232</v>
      </c>
      <c r="E199" s="131">
        <v>5</v>
      </c>
      <c r="F199" s="131">
        <v>3</v>
      </c>
      <c r="G199" s="130">
        <v>3450.5</v>
      </c>
      <c r="H199" s="130">
        <v>3134</v>
      </c>
      <c r="I199" s="131">
        <v>141</v>
      </c>
      <c r="J199" s="132">
        <v>0</v>
      </c>
      <c r="K199" s="132">
        <v>0</v>
      </c>
      <c r="L199" s="132">
        <v>842.4</v>
      </c>
      <c r="M199" s="132">
        <f t="shared" si="51"/>
        <v>2289643.1999999997</v>
      </c>
      <c r="N199" s="131">
        <v>0</v>
      </c>
      <c r="O199" s="130">
        <v>0</v>
      </c>
      <c r="P199" s="131">
        <v>0</v>
      </c>
      <c r="Q199" s="132">
        <v>0</v>
      </c>
      <c r="R199" s="132">
        <v>0</v>
      </c>
      <c r="S199" s="132">
        <v>0</v>
      </c>
      <c r="T199" s="132">
        <v>0</v>
      </c>
      <c r="U199" s="132">
        <v>0</v>
      </c>
      <c r="V199" s="133">
        <f t="shared" si="50"/>
        <v>2289643.1999999997</v>
      </c>
    </row>
    <row r="200" spans="1:22" s="36" customFormat="1" x14ac:dyDescent="0.3">
      <c r="A200" s="29" t="s">
        <v>241</v>
      </c>
      <c r="B200" s="128" t="s">
        <v>53</v>
      </c>
      <c r="C200" s="129">
        <v>1965</v>
      </c>
      <c r="D200" s="163" t="s">
        <v>65</v>
      </c>
      <c r="E200" s="131">
        <v>5</v>
      </c>
      <c r="F200" s="131">
        <v>4</v>
      </c>
      <c r="G200" s="130">
        <v>3241.3</v>
      </c>
      <c r="H200" s="130">
        <v>3005.3</v>
      </c>
      <c r="I200" s="131">
        <v>147</v>
      </c>
      <c r="J200" s="132">
        <v>0</v>
      </c>
      <c r="K200" s="132">
        <v>0</v>
      </c>
      <c r="L200" s="132">
        <v>1079</v>
      </c>
      <c r="M200" s="132">
        <f t="shared" si="51"/>
        <v>2932722</v>
      </c>
      <c r="N200" s="131">
        <v>0</v>
      </c>
      <c r="O200" s="130">
        <v>0</v>
      </c>
      <c r="P200" s="131">
        <v>0</v>
      </c>
      <c r="Q200" s="132">
        <v>0</v>
      </c>
      <c r="R200" s="132">
        <v>0</v>
      </c>
      <c r="S200" s="132">
        <v>0</v>
      </c>
      <c r="T200" s="132">
        <v>0</v>
      </c>
      <c r="U200" s="132">
        <v>0</v>
      </c>
      <c r="V200" s="133">
        <f t="shared" si="50"/>
        <v>2932722</v>
      </c>
    </row>
    <row r="201" spans="1:22" s="36" customFormat="1" x14ac:dyDescent="0.3">
      <c r="A201" s="29" t="s">
        <v>242</v>
      </c>
      <c r="B201" s="128" t="s">
        <v>54</v>
      </c>
      <c r="C201" s="129">
        <v>1973</v>
      </c>
      <c r="D201" s="163" t="s">
        <v>65</v>
      </c>
      <c r="E201" s="131">
        <v>5</v>
      </c>
      <c r="F201" s="131">
        <v>4</v>
      </c>
      <c r="G201" s="130">
        <v>2643</v>
      </c>
      <c r="H201" s="130">
        <v>2363.3000000000002</v>
      </c>
      <c r="I201" s="131">
        <v>168</v>
      </c>
      <c r="J201" s="132">
        <v>0</v>
      </c>
      <c r="K201" s="132">
        <v>0</v>
      </c>
      <c r="L201" s="132">
        <v>795</v>
      </c>
      <c r="M201" s="132">
        <f t="shared" si="51"/>
        <v>2160810</v>
      </c>
      <c r="N201" s="131">
        <v>0</v>
      </c>
      <c r="O201" s="130">
        <v>0</v>
      </c>
      <c r="P201" s="131">
        <v>0</v>
      </c>
      <c r="Q201" s="132">
        <v>0</v>
      </c>
      <c r="R201" s="132">
        <v>0</v>
      </c>
      <c r="S201" s="132">
        <v>0</v>
      </c>
      <c r="T201" s="132">
        <v>0</v>
      </c>
      <c r="U201" s="132">
        <v>0</v>
      </c>
      <c r="V201" s="133">
        <f t="shared" si="50"/>
        <v>2160810</v>
      </c>
    </row>
    <row r="202" spans="1:22" s="36" customFormat="1" x14ac:dyDescent="0.3">
      <c r="A202" s="29" t="s">
        <v>236</v>
      </c>
      <c r="B202" s="128" t="s">
        <v>271</v>
      </c>
      <c r="C202" s="129">
        <v>1968</v>
      </c>
      <c r="D202" s="163" t="s">
        <v>65</v>
      </c>
      <c r="E202" s="131">
        <v>2</v>
      </c>
      <c r="F202" s="131">
        <v>2</v>
      </c>
      <c r="G202" s="130">
        <v>391.8</v>
      </c>
      <c r="H202" s="130">
        <v>345.4</v>
      </c>
      <c r="I202" s="131">
        <v>19</v>
      </c>
      <c r="J202" s="132">
        <v>0</v>
      </c>
      <c r="K202" s="132">
        <v>0</v>
      </c>
      <c r="L202" s="132">
        <v>301</v>
      </c>
      <c r="M202" s="132">
        <f t="shared" si="51"/>
        <v>818118</v>
      </c>
      <c r="N202" s="131">
        <v>0</v>
      </c>
      <c r="O202" s="130">
        <v>0</v>
      </c>
      <c r="P202" s="131">
        <v>0</v>
      </c>
      <c r="Q202" s="132">
        <v>0</v>
      </c>
      <c r="R202" s="132">
        <v>0</v>
      </c>
      <c r="S202" s="132">
        <v>0</v>
      </c>
      <c r="T202" s="132">
        <v>0</v>
      </c>
      <c r="U202" s="132">
        <v>0</v>
      </c>
      <c r="V202" s="133">
        <f t="shared" si="50"/>
        <v>818118</v>
      </c>
    </row>
    <row r="203" spans="1:22" s="36" customFormat="1" x14ac:dyDescent="0.3">
      <c r="A203" s="29" t="s">
        <v>237</v>
      </c>
      <c r="B203" s="128" t="s">
        <v>267</v>
      </c>
      <c r="C203" s="129">
        <v>1981</v>
      </c>
      <c r="D203" s="163" t="s">
        <v>232</v>
      </c>
      <c r="E203" s="131">
        <v>5</v>
      </c>
      <c r="F203" s="131">
        <v>4</v>
      </c>
      <c r="G203" s="130">
        <v>2873.4</v>
      </c>
      <c r="H203" s="130">
        <v>1717.3</v>
      </c>
      <c r="I203" s="131">
        <v>143</v>
      </c>
      <c r="J203" s="132">
        <v>0</v>
      </c>
      <c r="K203" s="132">
        <v>0</v>
      </c>
      <c r="L203" s="132">
        <v>936</v>
      </c>
      <c r="M203" s="132">
        <f t="shared" ref="M203" si="52">L203*2718</f>
        <v>2544048</v>
      </c>
      <c r="N203" s="131">
        <v>0</v>
      </c>
      <c r="O203" s="130">
        <v>0</v>
      </c>
      <c r="P203" s="131">
        <v>0</v>
      </c>
      <c r="Q203" s="132">
        <v>0</v>
      </c>
      <c r="R203" s="132">
        <v>0</v>
      </c>
      <c r="S203" s="132">
        <v>0</v>
      </c>
      <c r="T203" s="132">
        <v>0</v>
      </c>
      <c r="U203" s="132">
        <v>0</v>
      </c>
      <c r="V203" s="133">
        <f>U203+S203+Q203+O203+M203+K203+J203</f>
        <v>2544048</v>
      </c>
    </row>
    <row r="204" spans="1:22" s="36" customFormat="1" x14ac:dyDescent="0.3">
      <c r="A204" s="29" t="s">
        <v>279</v>
      </c>
      <c r="B204" s="128" t="s">
        <v>268</v>
      </c>
      <c r="C204" s="129">
        <v>1960</v>
      </c>
      <c r="D204" s="163" t="s">
        <v>65</v>
      </c>
      <c r="E204" s="131">
        <v>2</v>
      </c>
      <c r="F204" s="131">
        <v>3</v>
      </c>
      <c r="G204" s="130">
        <v>502.7</v>
      </c>
      <c r="H204" s="130">
        <v>346.7</v>
      </c>
      <c r="I204" s="131">
        <v>34</v>
      </c>
      <c r="J204" s="132">
        <v>0</v>
      </c>
      <c r="K204" s="132">
        <v>0</v>
      </c>
      <c r="L204" s="132">
        <v>0</v>
      </c>
      <c r="M204" s="132">
        <v>0</v>
      </c>
      <c r="N204" s="131">
        <v>0</v>
      </c>
      <c r="O204" s="130">
        <v>0</v>
      </c>
      <c r="P204" s="131">
        <v>0</v>
      </c>
      <c r="Q204" s="132">
        <v>0</v>
      </c>
      <c r="R204" s="132">
        <v>502.7</v>
      </c>
      <c r="S204" s="132">
        <f>R204*705</f>
        <v>354403.5</v>
      </c>
      <c r="T204" s="132">
        <v>0</v>
      </c>
      <c r="U204" s="132">
        <v>0</v>
      </c>
      <c r="V204" s="133">
        <f>U204+S204+Q204+O204+M204+K204+J204</f>
        <v>354403.5</v>
      </c>
    </row>
    <row r="205" spans="1:22" s="39" customFormat="1" x14ac:dyDescent="0.3">
      <c r="A205" s="175" t="s">
        <v>36</v>
      </c>
      <c r="B205" s="176"/>
      <c r="C205" s="89" t="s">
        <v>10</v>
      </c>
      <c r="D205" s="158" t="s">
        <v>10</v>
      </c>
      <c r="E205" s="25" t="s">
        <v>10</v>
      </c>
      <c r="F205" s="25" t="s">
        <v>10</v>
      </c>
      <c r="G205" s="45">
        <f t="shared" ref="G205:U205" si="53">SUM(G197:G204)</f>
        <v>17617.2</v>
      </c>
      <c r="H205" s="45">
        <f t="shared" si="53"/>
        <v>15001.4</v>
      </c>
      <c r="I205" s="62">
        <f t="shared" si="53"/>
        <v>866</v>
      </c>
      <c r="J205" s="45">
        <f t="shared" si="53"/>
        <v>2000700</v>
      </c>
      <c r="K205" s="45">
        <f t="shared" si="53"/>
        <v>200632</v>
      </c>
      <c r="L205" s="45">
        <f t="shared" si="53"/>
        <v>5347.4</v>
      </c>
      <c r="M205" s="45">
        <f t="shared" si="53"/>
        <v>14534233.199999999</v>
      </c>
      <c r="N205" s="62">
        <f t="shared" si="53"/>
        <v>0</v>
      </c>
      <c r="O205" s="45">
        <f t="shared" si="53"/>
        <v>0</v>
      </c>
      <c r="P205" s="62">
        <f t="shared" si="53"/>
        <v>0</v>
      </c>
      <c r="Q205" s="45">
        <f t="shared" si="53"/>
        <v>0</v>
      </c>
      <c r="R205" s="45">
        <f t="shared" si="53"/>
        <v>502.7</v>
      </c>
      <c r="S205" s="45">
        <f t="shared" si="53"/>
        <v>354403.5</v>
      </c>
      <c r="T205" s="45">
        <f t="shared" si="53"/>
        <v>0</v>
      </c>
      <c r="U205" s="45">
        <f t="shared" si="53"/>
        <v>0</v>
      </c>
      <c r="V205" s="64">
        <f>V197+V198+V199+V200+V201+V202+V203+V204</f>
        <v>17089968.699999999</v>
      </c>
    </row>
    <row r="206" spans="1:22" s="69" customFormat="1" x14ac:dyDescent="0.2">
      <c r="A206" s="166" t="s">
        <v>49</v>
      </c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8"/>
    </row>
    <row r="207" spans="1:22" s="69" customFormat="1" x14ac:dyDescent="0.3">
      <c r="A207" s="63" t="s">
        <v>280</v>
      </c>
      <c r="B207" s="86" t="s">
        <v>177</v>
      </c>
      <c r="C207" s="87">
        <v>1995</v>
      </c>
      <c r="D207" s="160" t="s">
        <v>65</v>
      </c>
      <c r="E207" s="87">
        <v>5</v>
      </c>
      <c r="F207" s="87">
        <v>5</v>
      </c>
      <c r="G207" s="34">
        <v>3379.7</v>
      </c>
      <c r="H207" s="34">
        <v>1883</v>
      </c>
      <c r="I207" s="43">
        <v>120</v>
      </c>
      <c r="J207" s="34">
        <v>0</v>
      </c>
      <c r="K207" s="34">
        <v>0</v>
      </c>
      <c r="L207" s="42">
        <v>980</v>
      </c>
      <c r="M207" s="88">
        <f t="shared" ref="M207" si="54">L207*2718</f>
        <v>2663640</v>
      </c>
      <c r="N207" s="43">
        <v>0</v>
      </c>
      <c r="O207" s="34">
        <v>0</v>
      </c>
      <c r="P207" s="43">
        <v>0</v>
      </c>
      <c r="Q207" s="34">
        <v>0</v>
      </c>
      <c r="R207" s="34">
        <v>0</v>
      </c>
      <c r="S207" s="34">
        <v>0</v>
      </c>
      <c r="T207" s="34">
        <v>0</v>
      </c>
      <c r="U207" s="34">
        <v>0</v>
      </c>
      <c r="V207" s="35">
        <f>U207+S207+Q207+O207+M207+K207+J207</f>
        <v>2663640</v>
      </c>
    </row>
    <row r="208" spans="1:22" s="69" customFormat="1" x14ac:dyDescent="0.3">
      <c r="A208" s="172" t="s">
        <v>39</v>
      </c>
      <c r="B208" s="172"/>
      <c r="C208" s="25" t="s">
        <v>10</v>
      </c>
      <c r="D208" s="157" t="s">
        <v>10</v>
      </c>
      <c r="E208" s="25" t="s">
        <v>10</v>
      </c>
      <c r="F208" s="25" t="s">
        <v>10</v>
      </c>
      <c r="G208" s="67">
        <f t="shared" ref="G208:V208" si="55">SUM(G207:G207)</f>
        <v>3379.7</v>
      </c>
      <c r="H208" s="67">
        <f t="shared" si="55"/>
        <v>1883</v>
      </c>
      <c r="I208" s="67">
        <f t="shared" si="55"/>
        <v>120</v>
      </c>
      <c r="J208" s="67">
        <f t="shared" si="55"/>
        <v>0</v>
      </c>
      <c r="K208" s="67">
        <f t="shared" si="55"/>
        <v>0</v>
      </c>
      <c r="L208" s="100">
        <f t="shared" si="55"/>
        <v>980</v>
      </c>
      <c r="M208" s="67">
        <f t="shared" si="55"/>
        <v>2663640</v>
      </c>
      <c r="N208" s="67">
        <f t="shared" si="55"/>
        <v>0</v>
      </c>
      <c r="O208" s="67">
        <f t="shared" si="55"/>
        <v>0</v>
      </c>
      <c r="P208" s="67">
        <f t="shared" si="55"/>
        <v>0</v>
      </c>
      <c r="Q208" s="67">
        <f t="shared" si="55"/>
        <v>0</v>
      </c>
      <c r="R208" s="67">
        <f t="shared" si="55"/>
        <v>0</v>
      </c>
      <c r="S208" s="67">
        <f t="shared" si="55"/>
        <v>0</v>
      </c>
      <c r="T208" s="67">
        <f t="shared" si="55"/>
        <v>0</v>
      </c>
      <c r="U208" s="67">
        <f t="shared" si="55"/>
        <v>0</v>
      </c>
      <c r="V208" s="67">
        <f t="shared" si="55"/>
        <v>2663640</v>
      </c>
    </row>
    <row r="209" spans="1:22" s="28" customFormat="1" ht="18.75" customHeight="1" x14ac:dyDescent="0.2">
      <c r="A209" s="178" t="s">
        <v>33</v>
      </c>
      <c r="B209" s="179"/>
      <c r="C209" s="179"/>
      <c r="D209" s="179"/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9"/>
      <c r="U209" s="179"/>
      <c r="V209" s="180"/>
    </row>
    <row r="210" spans="1:22" s="28" customFormat="1" x14ac:dyDescent="0.3">
      <c r="A210" s="91">
        <v>61</v>
      </c>
      <c r="B210" s="146" t="s">
        <v>299</v>
      </c>
      <c r="C210" s="31">
        <v>1971</v>
      </c>
      <c r="D210" s="31" t="s">
        <v>65</v>
      </c>
      <c r="E210" s="31">
        <v>2</v>
      </c>
      <c r="F210" s="31">
        <v>2</v>
      </c>
      <c r="G210" s="11">
        <v>632.4</v>
      </c>
      <c r="H210" s="11">
        <v>410.3</v>
      </c>
      <c r="I210" s="11">
        <v>30</v>
      </c>
      <c r="J210" s="11">
        <v>556380</v>
      </c>
      <c r="K210" s="11">
        <v>60000</v>
      </c>
      <c r="L210" s="11">
        <v>530</v>
      </c>
      <c r="M210" s="11">
        <v>1325572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1941952</v>
      </c>
    </row>
    <row r="211" spans="1:22" s="28" customFormat="1" x14ac:dyDescent="0.3">
      <c r="A211" s="91">
        <v>62</v>
      </c>
      <c r="B211" s="146" t="s">
        <v>300</v>
      </c>
      <c r="C211" s="31">
        <v>1971</v>
      </c>
      <c r="D211" s="31" t="s">
        <v>65</v>
      </c>
      <c r="E211" s="31">
        <v>2</v>
      </c>
      <c r="F211" s="31">
        <v>2</v>
      </c>
      <c r="G211" s="11">
        <v>627.79999999999995</v>
      </c>
      <c r="H211" s="11">
        <v>414.3</v>
      </c>
      <c r="I211" s="11">
        <v>39</v>
      </c>
      <c r="J211" s="11">
        <v>556691</v>
      </c>
      <c r="K211" s="11">
        <v>60000</v>
      </c>
      <c r="L211" s="11">
        <v>520</v>
      </c>
      <c r="M211" s="11">
        <v>1309122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1925813</v>
      </c>
    </row>
    <row r="212" spans="1:22" s="39" customFormat="1" ht="39.75" customHeight="1" x14ac:dyDescent="0.25">
      <c r="A212" s="170" t="s">
        <v>50</v>
      </c>
      <c r="B212" s="173"/>
      <c r="C212" s="25" t="s">
        <v>10</v>
      </c>
      <c r="D212" s="157" t="s">
        <v>10</v>
      </c>
      <c r="E212" s="25" t="s">
        <v>10</v>
      </c>
      <c r="F212" s="25" t="s">
        <v>10</v>
      </c>
      <c r="G212" s="64">
        <f t="shared" ref="G212:U212" si="56">SUM(G210:G211)</f>
        <v>1260.1999999999998</v>
      </c>
      <c r="H212" s="64">
        <f t="shared" si="56"/>
        <v>824.6</v>
      </c>
      <c r="I212" s="64">
        <f t="shared" si="56"/>
        <v>69</v>
      </c>
      <c r="J212" s="64">
        <f t="shared" si="56"/>
        <v>1113071</v>
      </c>
      <c r="K212" s="64">
        <f t="shared" si="56"/>
        <v>120000</v>
      </c>
      <c r="L212" s="64">
        <f t="shared" si="56"/>
        <v>1050</v>
      </c>
      <c r="M212" s="64">
        <f t="shared" si="56"/>
        <v>2634694</v>
      </c>
      <c r="N212" s="64">
        <f t="shared" si="56"/>
        <v>0</v>
      </c>
      <c r="O212" s="64">
        <f t="shared" si="56"/>
        <v>0</v>
      </c>
      <c r="P212" s="64">
        <f t="shared" si="56"/>
        <v>0</v>
      </c>
      <c r="Q212" s="64">
        <f t="shared" si="56"/>
        <v>0</v>
      </c>
      <c r="R212" s="64">
        <f t="shared" si="56"/>
        <v>0</v>
      </c>
      <c r="S212" s="64">
        <f t="shared" si="56"/>
        <v>0</v>
      </c>
      <c r="T212" s="64">
        <f t="shared" si="56"/>
        <v>0</v>
      </c>
      <c r="U212" s="64">
        <f t="shared" si="56"/>
        <v>0</v>
      </c>
      <c r="V212" s="64">
        <f>U212+S212+Q212+O212+M212+K212+J212</f>
        <v>3867765</v>
      </c>
    </row>
    <row r="213" spans="1:22" s="28" customFormat="1" x14ac:dyDescent="0.2">
      <c r="A213" s="169" t="s">
        <v>136</v>
      </c>
      <c r="B213" s="174"/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U213" s="169"/>
      <c r="V213" s="169"/>
    </row>
    <row r="214" spans="1:22" s="28" customFormat="1" x14ac:dyDescent="0.3">
      <c r="A214" s="94" t="s">
        <v>281</v>
      </c>
      <c r="B214" s="134" t="s">
        <v>231</v>
      </c>
      <c r="C214" s="31">
        <v>1990</v>
      </c>
      <c r="D214" s="31" t="s">
        <v>232</v>
      </c>
      <c r="E214" s="41">
        <v>9</v>
      </c>
      <c r="F214" s="41">
        <v>2</v>
      </c>
      <c r="G214" s="135">
        <v>4501.7</v>
      </c>
      <c r="H214" s="135">
        <v>2665.5</v>
      </c>
      <c r="I214" s="11">
        <v>225</v>
      </c>
      <c r="J214" s="11">
        <v>0</v>
      </c>
      <c r="K214" s="11">
        <v>0</v>
      </c>
      <c r="L214" s="11">
        <v>585</v>
      </c>
      <c r="M214" s="110">
        <v>1590030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0">
        <v>1590030</v>
      </c>
    </row>
    <row r="215" spans="1:22" s="28" customFormat="1" x14ac:dyDescent="0.3">
      <c r="A215" s="94" t="s">
        <v>282</v>
      </c>
      <c r="B215" s="134" t="s">
        <v>202</v>
      </c>
      <c r="C215" s="31">
        <v>1960</v>
      </c>
      <c r="D215" s="31" t="s">
        <v>232</v>
      </c>
      <c r="E215" s="31">
        <v>2</v>
      </c>
      <c r="F215" s="31">
        <v>1</v>
      </c>
      <c r="G215" s="135">
        <v>448.8</v>
      </c>
      <c r="H215" s="11">
        <v>290.3</v>
      </c>
      <c r="I215" s="11">
        <v>18</v>
      </c>
      <c r="J215" s="11">
        <v>0</v>
      </c>
      <c r="K215" s="11">
        <v>0</v>
      </c>
      <c r="L215" s="11">
        <v>453</v>
      </c>
      <c r="M215" s="110">
        <v>1057755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0">
        <v>1057755</v>
      </c>
    </row>
    <row r="216" spans="1:22" s="28" customFormat="1" x14ac:dyDescent="0.3">
      <c r="A216" s="101" t="s">
        <v>283</v>
      </c>
      <c r="B216" s="134" t="s">
        <v>203</v>
      </c>
      <c r="C216" s="31">
        <v>1966</v>
      </c>
      <c r="D216" s="31" t="s">
        <v>65</v>
      </c>
      <c r="E216" s="31">
        <v>3</v>
      </c>
      <c r="F216" s="31">
        <v>2</v>
      </c>
      <c r="G216" s="135">
        <v>926.9</v>
      </c>
      <c r="H216" s="11">
        <v>576.79999999999995</v>
      </c>
      <c r="I216" s="11">
        <v>65</v>
      </c>
      <c r="J216" s="11">
        <v>0</v>
      </c>
      <c r="K216" s="11">
        <v>0</v>
      </c>
      <c r="L216" s="11">
        <v>462.3</v>
      </c>
      <c r="M216" s="110">
        <v>1079471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0">
        <v>1079471</v>
      </c>
    </row>
    <row r="217" spans="1:22" s="28" customFormat="1" x14ac:dyDescent="0.3">
      <c r="A217" s="101" t="s">
        <v>284</v>
      </c>
      <c r="B217" s="134" t="s">
        <v>204</v>
      </c>
      <c r="C217" s="31">
        <v>1970</v>
      </c>
      <c r="D217" s="31" t="s">
        <v>232</v>
      </c>
      <c r="E217" s="31">
        <v>5</v>
      </c>
      <c r="F217" s="31">
        <v>4</v>
      </c>
      <c r="G217" s="135">
        <v>2729.9</v>
      </c>
      <c r="H217" s="11">
        <v>1862.3</v>
      </c>
      <c r="I217" s="11">
        <v>166</v>
      </c>
      <c r="J217" s="11">
        <v>0</v>
      </c>
      <c r="K217" s="11">
        <v>0</v>
      </c>
      <c r="L217" s="11">
        <v>735.6</v>
      </c>
      <c r="M217" s="110">
        <v>1717626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0">
        <v>1717626</v>
      </c>
    </row>
    <row r="218" spans="1:22" s="28" customFormat="1" x14ac:dyDescent="0.3">
      <c r="A218" s="101" t="s">
        <v>285</v>
      </c>
      <c r="B218" s="134" t="s">
        <v>201</v>
      </c>
      <c r="C218" s="31">
        <v>1960</v>
      </c>
      <c r="D218" s="31" t="s">
        <v>65</v>
      </c>
      <c r="E218" s="31">
        <v>2</v>
      </c>
      <c r="F218" s="31">
        <v>1</v>
      </c>
      <c r="G218" s="135">
        <v>442.2</v>
      </c>
      <c r="H218" s="11">
        <v>283.7</v>
      </c>
      <c r="I218" s="11">
        <v>17</v>
      </c>
      <c r="J218" s="11">
        <v>0</v>
      </c>
      <c r="K218" s="11">
        <v>0</v>
      </c>
      <c r="L218" s="11">
        <v>352.3</v>
      </c>
      <c r="M218" s="110">
        <v>822621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0">
        <v>822621</v>
      </c>
    </row>
    <row r="219" spans="1:22" s="28" customFormat="1" x14ac:dyDescent="0.3">
      <c r="A219" s="101" t="s">
        <v>286</v>
      </c>
      <c r="B219" s="134" t="s">
        <v>272</v>
      </c>
      <c r="C219" s="41">
        <v>1986</v>
      </c>
      <c r="D219" s="114" t="s">
        <v>65</v>
      </c>
      <c r="E219" s="41">
        <v>5</v>
      </c>
      <c r="F219" s="41">
        <v>6</v>
      </c>
      <c r="G219" s="11">
        <v>4551</v>
      </c>
      <c r="H219" s="11">
        <v>2749.9</v>
      </c>
      <c r="I219" s="11">
        <v>249</v>
      </c>
      <c r="J219" s="11">
        <v>888515</v>
      </c>
      <c r="K219" s="11">
        <v>0</v>
      </c>
      <c r="L219" s="11">
        <v>0</v>
      </c>
      <c r="M219" s="110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888515</v>
      </c>
    </row>
    <row r="220" spans="1:22" s="44" customFormat="1" ht="23.25" customHeight="1" x14ac:dyDescent="0.3">
      <c r="A220" s="101" t="s">
        <v>287</v>
      </c>
      <c r="B220" s="32" t="s">
        <v>194</v>
      </c>
      <c r="C220" s="31">
        <v>1976</v>
      </c>
      <c r="D220" s="31" t="s">
        <v>65</v>
      </c>
      <c r="E220" s="31">
        <v>5</v>
      </c>
      <c r="F220" s="31">
        <v>4</v>
      </c>
      <c r="G220" s="135">
        <v>2676.4</v>
      </c>
      <c r="H220" s="11">
        <v>1830.2</v>
      </c>
      <c r="I220" s="11">
        <v>170</v>
      </c>
      <c r="J220" s="11">
        <v>0</v>
      </c>
      <c r="K220" s="11">
        <v>0</v>
      </c>
      <c r="L220" s="11">
        <v>2307</v>
      </c>
      <c r="M220" s="110">
        <v>2200000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0">
        <v>2200000</v>
      </c>
    </row>
    <row r="221" spans="1:22" s="39" customFormat="1" x14ac:dyDescent="0.3">
      <c r="A221" s="175" t="s">
        <v>137</v>
      </c>
      <c r="B221" s="176"/>
      <c r="C221" s="92" t="s">
        <v>10</v>
      </c>
      <c r="D221" s="158" t="s">
        <v>10</v>
      </c>
      <c r="E221" s="25" t="s">
        <v>10</v>
      </c>
      <c r="F221" s="25" t="s">
        <v>10</v>
      </c>
      <c r="G221" s="45">
        <f>SUM(G214:G220)</f>
        <v>16276.9</v>
      </c>
      <c r="H221" s="45">
        <f t="shared" ref="H221:U221" si="57">SUM(H214:H220)</f>
        <v>10258.700000000001</v>
      </c>
      <c r="I221" s="45">
        <f t="shared" si="57"/>
        <v>910</v>
      </c>
      <c r="J221" s="45">
        <f t="shared" si="57"/>
        <v>888515</v>
      </c>
      <c r="K221" s="45">
        <f t="shared" si="57"/>
        <v>0</v>
      </c>
      <c r="L221" s="45">
        <f t="shared" si="57"/>
        <v>4895.2000000000007</v>
      </c>
      <c r="M221" s="45">
        <f t="shared" si="57"/>
        <v>8467503</v>
      </c>
      <c r="N221" s="45">
        <f t="shared" si="57"/>
        <v>0</v>
      </c>
      <c r="O221" s="45">
        <f t="shared" si="57"/>
        <v>0</v>
      </c>
      <c r="P221" s="45">
        <f t="shared" si="57"/>
        <v>0</v>
      </c>
      <c r="Q221" s="45">
        <f t="shared" si="57"/>
        <v>0</v>
      </c>
      <c r="R221" s="45">
        <f t="shared" si="57"/>
        <v>0</v>
      </c>
      <c r="S221" s="45">
        <f t="shared" si="57"/>
        <v>0</v>
      </c>
      <c r="T221" s="45">
        <f t="shared" si="57"/>
        <v>0</v>
      </c>
      <c r="U221" s="45">
        <f t="shared" si="57"/>
        <v>0</v>
      </c>
      <c r="V221" s="64">
        <f>U221+S221+Q221+O221+M221+K221+J221</f>
        <v>9356018</v>
      </c>
    </row>
    <row r="222" spans="1:22" s="69" customFormat="1" ht="18.75" customHeight="1" x14ac:dyDescent="0.2">
      <c r="A222" s="178" t="s">
        <v>134</v>
      </c>
      <c r="B222" s="179"/>
      <c r="C222" s="179"/>
      <c r="D222" s="179"/>
      <c r="E222" s="179"/>
      <c r="F222" s="179"/>
      <c r="G222" s="179"/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179"/>
      <c r="U222" s="179"/>
      <c r="V222" s="180"/>
    </row>
    <row r="223" spans="1:22" s="69" customFormat="1" ht="37.5" x14ac:dyDescent="0.3">
      <c r="A223" s="29" t="s">
        <v>288</v>
      </c>
      <c r="B223" s="143" t="s">
        <v>301</v>
      </c>
      <c r="C223" s="147">
        <v>1975</v>
      </c>
      <c r="D223" s="147" t="s">
        <v>65</v>
      </c>
      <c r="E223" s="147">
        <v>4</v>
      </c>
      <c r="F223" s="147">
        <v>2</v>
      </c>
      <c r="G223" s="49">
        <v>1770.4</v>
      </c>
      <c r="H223" s="49">
        <v>1139</v>
      </c>
      <c r="I223" s="49">
        <v>93</v>
      </c>
      <c r="J223" s="49">
        <v>630000</v>
      </c>
      <c r="K223" s="49">
        <v>50000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 t="s">
        <v>302</v>
      </c>
      <c r="S223" s="49">
        <v>0</v>
      </c>
      <c r="T223" s="49">
        <v>0</v>
      </c>
      <c r="U223" s="49">
        <v>0</v>
      </c>
      <c r="V223" s="49">
        <f>J223+K223+M223+O223+S223</f>
        <v>680000</v>
      </c>
    </row>
    <row r="224" spans="1:22" s="20" customFormat="1" x14ac:dyDescent="0.3">
      <c r="A224" s="29" t="s">
        <v>289</v>
      </c>
      <c r="B224" s="143" t="s">
        <v>303</v>
      </c>
      <c r="C224" s="147">
        <v>1964</v>
      </c>
      <c r="D224" s="147" t="s">
        <v>65</v>
      </c>
      <c r="E224" s="147">
        <v>4</v>
      </c>
      <c r="F224" s="147">
        <v>4</v>
      </c>
      <c r="G224" s="49">
        <v>2583</v>
      </c>
      <c r="H224" s="49">
        <v>1674.7</v>
      </c>
      <c r="I224" s="49">
        <v>183</v>
      </c>
      <c r="J224" s="49">
        <v>0</v>
      </c>
      <c r="K224" s="49">
        <v>0</v>
      </c>
      <c r="L224" s="49">
        <v>840</v>
      </c>
      <c r="M224" s="49">
        <v>2283120</v>
      </c>
      <c r="N224" s="49">
        <v>0</v>
      </c>
      <c r="O224" s="49">
        <v>0</v>
      </c>
      <c r="P224" s="49">
        <v>0</v>
      </c>
      <c r="Q224" s="49">
        <v>0</v>
      </c>
      <c r="R224" s="49">
        <v>1740</v>
      </c>
      <c r="S224" s="49">
        <v>1226700</v>
      </c>
      <c r="T224" s="49">
        <v>0</v>
      </c>
      <c r="U224" s="49">
        <v>0</v>
      </c>
      <c r="V224" s="49">
        <f>J224+K224+M224+O224+S224</f>
        <v>3509820</v>
      </c>
    </row>
    <row r="225" spans="1:22" s="69" customFormat="1" x14ac:dyDescent="0.3">
      <c r="A225" s="177" t="s">
        <v>48</v>
      </c>
      <c r="B225" s="177"/>
      <c r="C225" s="25" t="s">
        <v>10</v>
      </c>
      <c r="D225" s="157" t="s">
        <v>10</v>
      </c>
      <c r="E225" s="25" t="s">
        <v>10</v>
      </c>
      <c r="F225" s="25" t="s">
        <v>10</v>
      </c>
      <c r="G225" s="67">
        <f>SUM(G223:G224)</f>
        <v>4353.3999999999996</v>
      </c>
      <c r="H225" s="67">
        <f>SUM(H223:H224)</f>
        <v>2813.7</v>
      </c>
      <c r="I225" s="67">
        <f>SUM(I223:I224)</f>
        <v>276</v>
      </c>
      <c r="J225" s="67">
        <f>SUM(J223:J224)</f>
        <v>630000</v>
      </c>
      <c r="K225" s="67">
        <f>SUM(K223:K224)</f>
        <v>50000</v>
      </c>
      <c r="L225" s="100">
        <f t="shared" ref="L225:U225" si="58">SUM(L223:L224)</f>
        <v>840</v>
      </c>
      <c r="M225" s="67">
        <f>SUM(M223:M224)</f>
        <v>2283120</v>
      </c>
      <c r="N225" s="67">
        <f t="shared" si="58"/>
        <v>0</v>
      </c>
      <c r="O225" s="67">
        <f t="shared" si="58"/>
        <v>0</v>
      </c>
      <c r="P225" s="67">
        <f t="shared" si="58"/>
        <v>0</v>
      </c>
      <c r="Q225" s="67">
        <f t="shared" si="58"/>
        <v>0</v>
      </c>
      <c r="R225" s="67">
        <f>SUM(R223:R224)</f>
        <v>1740</v>
      </c>
      <c r="S225" s="67">
        <f>SUM(S223:S224)</f>
        <v>1226700</v>
      </c>
      <c r="T225" s="67">
        <f t="shared" si="58"/>
        <v>0</v>
      </c>
      <c r="U225" s="67">
        <f t="shared" si="58"/>
        <v>0</v>
      </c>
      <c r="V225" s="64">
        <f>S225+Q225+O225+M225+K225+J225</f>
        <v>4189820</v>
      </c>
    </row>
    <row r="226" spans="1:22" s="69" customFormat="1" x14ac:dyDescent="0.2">
      <c r="A226" s="166" t="s">
        <v>43</v>
      </c>
      <c r="B226" s="167"/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8"/>
    </row>
    <row r="227" spans="1:22" s="69" customFormat="1" x14ac:dyDescent="0.2">
      <c r="A227" s="63" t="s">
        <v>290</v>
      </c>
      <c r="B227" s="143" t="s">
        <v>168</v>
      </c>
      <c r="C227" s="144">
        <v>1870</v>
      </c>
      <c r="D227" s="145" t="s">
        <v>65</v>
      </c>
      <c r="E227" s="144">
        <v>2</v>
      </c>
      <c r="F227" s="144">
        <v>1</v>
      </c>
      <c r="G227" s="49">
        <v>341.7</v>
      </c>
      <c r="H227" s="49">
        <v>294.89999999999998</v>
      </c>
      <c r="I227" s="49">
        <v>23</v>
      </c>
      <c r="J227" s="49">
        <v>180000</v>
      </c>
      <c r="K227" s="49">
        <v>34121</v>
      </c>
      <c r="L227" s="49">
        <v>395</v>
      </c>
      <c r="M227" s="49">
        <v>1073610</v>
      </c>
      <c r="N227" s="49">
        <v>0</v>
      </c>
      <c r="O227" s="49">
        <v>0</v>
      </c>
      <c r="P227" s="49">
        <v>0</v>
      </c>
      <c r="Q227" s="49">
        <v>0</v>
      </c>
      <c r="R227" s="49">
        <v>353</v>
      </c>
      <c r="S227" s="49">
        <v>248865</v>
      </c>
      <c r="T227" s="49">
        <v>0</v>
      </c>
      <c r="U227" s="49">
        <v>0</v>
      </c>
      <c r="V227" s="49">
        <v>1536596</v>
      </c>
    </row>
    <row r="228" spans="1:22" s="69" customFormat="1" x14ac:dyDescent="0.2">
      <c r="A228" s="63" t="s">
        <v>291</v>
      </c>
      <c r="B228" s="143" t="s">
        <v>167</v>
      </c>
      <c r="C228" s="144">
        <v>1965</v>
      </c>
      <c r="D228" s="145" t="s">
        <v>65</v>
      </c>
      <c r="E228" s="144">
        <v>2</v>
      </c>
      <c r="F228" s="144">
        <v>2</v>
      </c>
      <c r="G228" s="49">
        <v>452</v>
      </c>
      <c r="H228" s="49">
        <v>406</v>
      </c>
      <c r="I228" s="49">
        <v>26</v>
      </c>
      <c r="J228" s="49">
        <v>360000</v>
      </c>
      <c r="K228" s="49">
        <v>34121</v>
      </c>
      <c r="L228" s="49">
        <v>480</v>
      </c>
      <c r="M228" s="49">
        <v>1304640</v>
      </c>
      <c r="N228" s="49">
        <v>0</v>
      </c>
      <c r="O228" s="49">
        <v>0</v>
      </c>
      <c r="P228" s="49">
        <v>0</v>
      </c>
      <c r="Q228" s="49">
        <v>0</v>
      </c>
      <c r="R228" s="49">
        <v>388</v>
      </c>
      <c r="S228" s="49">
        <v>273540</v>
      </c>
      <c r="T228" s="49">
        <v>0</v>
      </c>
      <c r="U228" s="49">
        <v>0</v>
      </c>
      <c r="V228" s="49">
        <v>1972301</v>
      </c>
    </row>
    <row r="229" spans="1:22" s="69" customFormat="1" x14ac:dyDescent="0.2">
      <c r="A229" s="63" t="s">
        <v>292</v>
      </c>
      <c r="B229" s="143" t="s">
        <v>183</v>
      </c>
      <c r="C229" s="144">
        <v>1968</v>
      </c>
      <c r="D229" s="145" t="s">
        <v>65</v>
      </c>
      <c r="E229" s="144">
        <v>4</v>
      </c>
      <c r="F229" s="144">
        <v>3</v>
      </c>
      <c r="G229" s="49">
        <v>2189.3000000000002</v>
      </c>
      <c r="H229" s="49">
        <v>1982.5</v>
      </c>
      <c r="I229" s="49">
        <v>96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1200</v>
      </c>
      <c r="S229" s="49">
        <v>846000</v>
      </c>
      <c r="T229" s="49">
        <v>0</v>
      </c>
      <c r="U229" s="49">
        <v>0</v>
      </c>
      <c r="V229" s="49">
        <v>846000</v>
      </c>
    </row>
    <row r="230" spans="1:22" s="69" customFormat="1" ht="37.5" x14ac:dyDescent="0.2">
      <c r="A230" s="63" t="s">
        <v>293</v>
      </c>
      <c r="B230" s="143" t="s">
        <v>276</v>
      </c>
      <c r="C230" s="144">
        <v>1974</v>
      </c>
      <c r="D230" s="145" t="s">
        <v>65</v>
      </c>
      <c r="E230" s="144">
        <v>2</v>
      </c>
      <c r="F230" s="144">
        <v>2</v>
      </c>
      <c r="G230" s="49">
        <v>619</v>
      </c>
      <c r="H230" s="49">
        <v>403.8</v>
      </c>
      <c r="I230" s="49">
        <v>32</v>
      </c>
      <c r="J230" s="49">
        <v>0</v>
      </c>
      <c r="K230" s="49">
        <v>0</v>
      </c>
      <c r="L230" s="49">
        <v>580</v>
      </c>
      <c r="M230" s="49">
        <v>1576440</v>
      </c>
      <c r="N230" s="49">
        <v>0</v>
      </c>
      <c r="O230" s="49">
        <v>0</v>
      </c>
      <c r="P230" s="49">
        <v>0</v>
      </c>
      <c r="Q230" s="49">
        <v>0</v>
      </c>
      <c r="R230" s="49">
        <v>0</v>
      </c>
      <c r="S230" s="49">
        <v>0</v>
      </c>
      <c r="T230" s="49">
        <v>0</v>
      </c>
      <c r="U230" s="49">
        <v>0</v>
      </c>
      <c r="V230" s="49">
        <v>1576440</v>
      </c>
    </row>
    <row r="231" spans="1:22" s="81" customFormat="1" ht="37.5" x14ac:dyDescent="0.2">
      <c r="A231" s="63" t="s">
        <v>294</v>
      </c>
      <c r="B231" s="143" t="s">
        <v>277</v>
      </c>
      <c r="C231" s="144">
        <v>1972</v>
      </c>
      <c r="D231" s="145" t="s">
        <v>65</v>
      </c>
      <c r="E231" s="144">
        <v>2</v>
      </c>
      <c r="F231" s="144">
        <v>2</v>
      </c>
      <c r="G231" s="49">
        <v>720.4</v>
      </c>
      <c r="H231" s="49">
        <v>306.7</v>
      </c>
      <c r="I231" s="49">
        <v>21</v>
      </c>
      <c r="J231" s="49">
        <v>420000</v>
      </c>
      <c r="K231" s="49">
        <v>34121</v>
      </c>
      <c r="L231" s="49">
        <v>570</v>
      </c>
      <c r="M231" s="49">
        <v>1549260</v>
      </c>
      <c r="N231" s="49">
        <v>0</v>
      </c>
      <c r="O231" s="49">
        <v>0</v>
      </c>
      <c r="P231" s="49">
        <v>0</v>
      </c>
      <c r="Q231" s="49">
        <v>0</v>
      </c>
      <c r="R231" s="49">
        <v>490</v>
      </c>
      <c r="S231" s="49">
        <v>345450</v>
      </c>
      <c r="T231" s="49">
        <v>0</v>
      </c>
      <c r="U231" s="49">
        <v>0</v>
      </c>
      <c r="V231" s="49">
        <v>2348831</v>
      </c>
    </row>
    <row r="232" spans="1:22" s="81" customFormat="1" ht="37.5" x14ac:dyDescent="0.2">
      <c r="A232" s="63" t="s">
        <v>295</v>
      </c>
      <c r="B232" s="143" t="s">
        <v>278</v>
      </c>
      <c r="C232" s="144">
        <v>1977</v>
      </c>
      <c r="D232" s="145" t="s">
        <v>65</v>
      </c>
      <c r="E232" s="144">
        <v>2</v>
      </c>
      <c r="F232" s="144">
        <v>2</v>
      </c>
      <c r="G232" s="49">
        <v>413.3</v>
      </c>
      <c r="H232" s="49">
        <v>228.7</v>
      </c>
      <c r="I232" s="49">
        <v>24</v>
      </c>
      <c r="J232" s="49">
        <v>340000</v>
      </c>
      <c r="K232" s="49">
        <v>34121</v>
      </c>
      <c r="L232" s="49">
        <v>349</v>
      </c>
      <c r="M232" s="49">
        <v>948582</v>
      </c>
      <c r="N232" s="49">
        <v>0</v>
      </c>
      <c r="O232" s="49">
        <v>0</v>
      </c>
      <c r="P232" s="49">
        <v>0</v>
      </c>
      <c r="Q232" s="49">
        <v>0</v>
      </c>
      <c r="R232" s="49">
        <v>392</v>
      </c>
      <c r="S232" s="49">
        <v>276360</v>
      </c>
      <c r="T232" s="49">
        <v>0</v>
      </c>
      <c r="U232" s="49">
        <v>0</v>
      </c>
      <c r="V232" s="49">
        <v>1599063</v>
      </c>
    </row>
    <row r="233" spans="1:22" s="83" customFormat="1" x14ac:dyDescent="0.3">
      <c r="A233" s="170" t="s">
        <v>44</v>
      </c>
      <c r="B233" s="171"/>
      <c r="C233" s="92" t="s">
        <v>45</v>
      </c>
      <c r="D233" s="158" t="s">
        <v>45</v>
      </c>
      <c r="E233" s="25" t="s">
        <v>45</v>
      </c>
      <c r="F233" s="25" t="s">
        <v>45</v>
      </c>
      <c r="G233" s="26">
        <f t="shared" ref="G233:M233" si="59">SUM(G227:G232)</f>
        <v>4735.7</v>
      </c>
      <c r="H233" s="26">
        <f t="shared" si="59"/>
        <v>3622.6</v>
      </c>
      <c r="I233" s="24">
        <f t="shared" si="59"/>
        <v>222</v>
      </c>
      <c r="J233" s="26">
        <f t="shared" si="59"/>
        <v>1300000</v>
      </c>
      <c r="K233" s="26">
        <f t="shared" si="59"/>
        <v>136484</v>
      </c>
      <c r="L233" s="100">
        <f t="shared" si="59"/>
        <v>2374</v>
      </c>
      <c r="M233" s="26">
        <f t="shared" si="59"/>
        <v>6452532</v>
      </c>
      <c r="N233" s="24">
        <f t="shared" ref="N233:U233" si="60">SUM(N230:N232)</f>
        <v>0</v>
      </c>
      <c r="O233" s="26">
        <f t="shared" si="60"/>
        <v>0</v>
      </c>
      <c r="P233" s="24">
        <f t="shared" si="60"/>
        <v>0</v>
      </c>
      <c r="Q233" s="26">
        <f t="shared" si="60"/>
        <v>0</v>
      </c>
      <c r="R233" s="26">
        <f>SUM(R227:R232)</f>
        <v>2823</v>
      </c>
      <c r="S233" s="26">
        <f>SUM(S227:S232)</f>
        <v>1990215</v>
      </c>
      <c r="T233" s="26">
        <f t="shared" si="60"/>
        <v>0</v>
      </c>
      <c r="U233" s="26">
        <f t="shared" si="60"/>
        <v>0</v>
      </c>
      <c r="V233" s="64">
        <f>U233+S233+Q233+O233+M233+K233+J233</f>
        <v>9879231</v>
      </c>
    </row>
    <row r="234" spans="1:22" s="15" customFormat="1" x14ac:dyDescent="0.2">
      <c r="A234" s="169" t="s">
        <v>34</v>
      </c>
      <c r="B234" s="169"/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</row>
    <row r="235" spans="1:22" s="15" customFormat="1" x14ac:dyDescent="0.3">
      <c r="A235" s="63" t="s">
        <v>296</v>
      </c>
      <c r="B235" s="137" t="s">
        <v>273</v>
      </c>
      <c r="C235" s="138">
        <v>1962</v>
      </c>
      <c r="D235" s="138" t="s">
        <v>164</v>
      </c>
      <c r="E235" s="138">
        <v>3</v>
      </c>
      <c r="F235" s="138">
        <v>2</v>
      </c>
      <c r="G235" s="139">
        <v>915</v>
      </c>
      <c r="H235" s="139">
        <v>632</v>
      </c>
      <c r="I235" s="139">
        <v>34</v>
      </c>
      <c r="J235" s="99">
        <v>0</v>
      </c>
      <c r="K235" s="99">
        <v>0</v>
      </c>
      <c r="L235" s="102">
        <v>505</v>
      </c>
      <c r="M235" s="102">
        <v>1372590</v>
      </c>
      <c r="N235" s="102">
        <v>0</v>
      </c>
      <c r="O235" s="102">
        <v>0</v>
      </c>
      <c r="P235" s="102">
        <v>0</v>
      </c>
      <c r="Q235" s="102">
        <v>0</v>
      </c>
      <c r="R235" s="102">
        <v>785</v>
      </c>
      <c r="S235" s="102">
        <v>553425</v>
      </c>
      <c r="T235" s="102">
        <v>0</v>
      </c>
      <c r="U235" s="102">
        <v>0</v>
      </c>
      <c r="V235" s="102">
        <f>S235+M235+J235+U235</f>
        <v>1926015</v>
      </c>
    </row>
    <row r="236" spans="1:22" s="15" customFormat="1" x14ac:dyDescent="0.3">
      <c r="A236" s="63" t="s">
        <v>297</v>
      </c>
      <c r="B236" s="137" t="s">
        <v>274</v>
      </c>
      <c r="C236" s="140">
        <v>1982</v>
      </c>
      <c r="D236" s="127" t="s">
        <v>232</v>
      </c>
      <c r="E236" s="140">
        <v>9</v>
      </c>
      <c r="F236" s="140">
        <v>1</v>
      </c>
      <c r="G236" s="141">
        <v>2778.8</v>
      </c>
      <c r="H236" s="142">
        <v>2134.4</v>
      </c>
      <c r="I236" s="142">
        <v>92</v>
      </c>
      <c r="J236" s="99">
        <v>0</v>
      </c>
      <c r="K236" s="99">
        <v>0</v>
      </c>
      <c r="L236" s="102">
        <v>439.47</v>
      </c>
      <c r="M236" s="102">
        <v>1194479.46</v>
      </c>
      <c r="N236" s="99">
        <v>0</v>
      </c>
      <c r="O236" s="99">
        <v>0</v>
      </c>
      <c r="P236" s="99">
        <v>0</v>
      </c>
      <c r="Q236" s="99">
        <v>0</v>
      </c>
      <c r="R236" s="99">
        <v>0</v>
      </c>
      <c r="S236" s="99">
        <v>0</v>
      </c>
      <c r="T236" s="99">
        <v>0</v>
      </c>
      <c r="U236" s="99">
        <v>0</v>
      </c>
      <c r="V236" s="102">
        <f t="shared" ref="V236:V237" si="61">S236+M236+J236+U236</f>
        <v>1194479.46</v>
      </c>
    </row>
    <row r="237" spans="1:22" s="15" customFormat="1" x14ac:dyDescent="0.3">
      <c r="A237" s="63" t="s">
        <v>298</v>
      </c>
      <c r="B237" s="137" t="s">
        <v>275</v>
      </c>
      <c r="C237" s="136">
        <v>1984</v>
      </c>
      <c r="D237" s="140" t="s">
        <v>212</v>
      </c>
      <c r="E237" s="140">
        <v>5</v>
      </c>
      <c r="F237" s="140">
        <v>6</v>
      </c>
      <c r="G237" s="136">
        <v>4715.5</v>
      </c>
      <c r="H237" s="136">
        <v>4406.5</v>
      </c>
      <c r="I237" s="142">
        <v>228</v>
      </c>
      <c r="J237" s="70">
        <v>750000</v>
      </c>
      <c r="K237" s="34">
        <v>0</v>
      </c>
      <c r="L237" s="42">
        <v>0</v>
      </c>
      <c r="M237" s="88">
        <v>0</v>
      </c>
      <c r="N237" s="43">
        <v>0</v>
      </c>
      <c r="O237" s="34">
        <v>0</v>
      </c>
      <c r="P237" s="43">
        <v>0</v>
      </c>
      <c r="Q237" s="34">
        <v>0</v>
      </c>
      <c r="R237" s="34">
        <v>0</v>
      </c>
      <c r="S237" s="34">
        <f>R237*705</f>
        <v>0</v>
      </c>
      <c r="T237" s="34">
        <v>0</v>
      </c>
      <c r="U237" s="34">
        <v>0</v>
      </c>
      <c r="V237" s="102">
        <f t="shared" si="61"/>
        <v>750000</v>
      </c>
    </row>
    <row r="238" spans="1:22" s="69" customFormat="1" x14ac:dyDescent="0.3">
      <c r="A238" s="172" t="s">
        <v>35</v>
      </c>
      <c r="B238" s="172"/>
      <c r="C238" s="25" t="s">
        <v>10</v>
      </c>
      <c r="D238" s="157" t="s">
        <v>10</v>
      </c>
      <c r="E238" s="25" t="s">
        <v>10</v>
      </c>
      <c r="F238" s="25" t="s">
        <v>10</v>
      </c>
      <c r="G238" s="67">
        <f>G237+G236+G235</f>
        <v>8409.2999999999993</v>
      </c>
      <c r="H238" s="67">
        <f>H237+H236+H235</f>
        <v>7172.9</v>
      </c>
      <c r="I238" s="68">
        <f>I237+I236+I235</f>
        <v>354</v>
      </c>
      <c r="J238" s="67">
        <f>J237</f>
        <v>750000</v>
      </c>
      <c r="K238" s="67">
        <f>K237</f>
        <v>0</v>
      </c>
      <c r="L238" s="100">
        <f>L237+L236+L235</f>
        <v>944.47</v>
      </c>
      <c r="M238" s="67">
        <f>M237+M236+M235</f>
        <v>2567069.46</v>
      </c>
      <c r="N238" s="67">
        <f t="shared" ref="N238:U238" si="62">N237+N236+N235</f>
        <v>0</v>
      </c>
      <c r="O238" s="67">
        <f t="shared" si="62"/>
        <v>0</v>
      </c>
      <c r="P238" s="67">
        <f t="shared" si="62"/>
        <v>0</v>
      </c>
      <c r="Q238" s="67">
        <f t="shared" si="62"/>
        <v>0</v>
      </c>
      <c r="R238" s="67">
        <f>R237+R236+R235</f>
        <v>785</v>
      </c>
      <c r="S238" s="67">
        <f>S237+S236+S235</f>
        <v>553425</v>
      </c>
      <c r="T238" s="67">
        <f t="shared" si="62"/>
        <v>0</v>
      </c>
      <c r="U238" s="67">
        <f t="shared" si="62"/>
        <v>0</v>
      </c>
      <c r="V238" s="64">
        <f>V235+V236+V237</f>
        <v>3870494.46</v>
      </c>
    </row>
    <row r="239" spans="1:22" s="83" customFormat="1" x14ac:dyDescent="0.3">
      <c r="A239" s="169" t="s">
        <v>105</v>
      </c>
      <c r="B239" s="169"/>
      <c r="C239" s="82"/>
      <c r="D239" s="158"/>
      <c r="E239" s="25"/>
      <c r="F239" s="25"/>
      <c r="G239" s="98">
        <f t="shared" ref="G239:V239" si="63">G238+G233+G225+G221+G212+G208+G205+G195+G192+G187</f>
        <v>189799.99999999997</v>
      </c>
      <c r="H239" s="98">
        <f t="shared" si="63"/>
        <v>143897.31000000003</v>
      </c>
      <c r="I239" s="98">
        <f t="shared" si="63"/>
        <v>7318</v>
      </c>
      <c r="J239" s="98">
        <f t="shared" si="63"/>
        <v>25575929.800000001</v>
      </c>
      <c r="K239" s="98">
        <f t="shared" si="63"/>
        <v>1830852</v>
      </c>
      <c r="L239" s="100">
        <f t="shared" si="63"/>
        <v>38050.5</v>
      </c>
      <c r="M239" s="98">
        <f t="shared" si="63"/>
        <v>95161037.459999993</v>
      </c>
      <c r="N239" s="98">
        <f t="shared" si="63"/>
        <v>32</v>
      </c>
      <c r="O239" s="98">
        <f t="shared" si="63"/>
        <v>65407136</v>
      </c>
      <c r="P239" s="98">
        <f t="shared" si="63"/>
        <v>0</v>
      </c>
      <c r="Q239" s="98">
        <f t="shared" si="63"/>
        <v>0</v>
      </c>
      <c r="R239" s="98">
        <f t="shared" si="63"/>
        <v>29381.500000000004</v>
      </c>
      <c r="S239" s="98">
        <f t="shared" si="63"/>
        <v>20994850.5</v>
      </c>
      <c r="T239" s="98">
        <f t="shared" si="63"/>
        <v>3038.4</v>
      </c>
      <c r="U239" s="98">
        <f t="shared" si="63"/>
        <v>12835271</v>
      </c>
      <c r="V239" s="98">
        <f t="shared" si="63"/>
        <v>221805076.75999999</v>
      </c>
    </row>
    <row r="240" spans="1:22" x14ac:dyDescent="0.3">
      <c r="B240" s="2" t="s">
        <v>304</v>
      </c>
    </row>
    <row r="241" spans="1:31" s="156" customFormat="1" x14ac:dyDescent="0.3">
      <c r="A241" s="152"/>
      <c r="B241" s="152"/>
      <c r="C241" s="152"/>
      <c r="D241" s="164"/>
      <c r="E241" s="152"/>
      <c r="F241" s="152"/>
      <c r="G241" s="152"/>
      <c r="H241" s="152"/>
      <c r="I241" s="152"/>
      <c r="J241" s="152"/>
      <c r="K241" s="152"/>
      <c r="L241" s="152"/>
      <c r="M241" s="152"/>
      <c r="N241" s="153"/>
      <c r="O241" s="154"/>
      <c r="P241" s="153"/>
      <c r="Q241" s="153"/>
      <c r="R241" s="153"/>
      <c r="S241" s="153"/>
      <c r="T241" s="153"/>
      <c r="U241" s="153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</row>
  </sheetData>
  <mergeCells count="91">
    <mergeCell ref="A8:U8"/>
    <mergeCell ref="P2:U2"/>
    <mergeCell ref="P3:U3"/>
    <mergeCell ref="P4:U4"/>
    <mergeCell ref="P5:U5"/>
    <mergeCell ref="A7:U7"/>
    <mergeCell ref="S10:U10"/>
    <mergeCell ref="A12:V12"/>
    <mergeCell ref="A13:A16"/>
    <mergeCell ref="B13:B16"/>
    <mergeCell ref="C13:C15"/>
    <mergeCell ref="D13:D16"/>
    <mergeCell ref="E13:E16"/>
    <mergeCell ref="F13:F16"/>
    <mergeCell ref="G13:H13"/>
    <mergeCell ref="I13:I15"/>
    <mergeCell ref="J13:U13"/>
    <mergeCell ref="V13:V15"/>
    <mergeCell ref="G14:G16"/>
    <mergeCell ref="H14:H16"/>
    <mergeCell ref="J14:J15"/>
    <mergeCell ref="K14:K15"/>
    <mergeCell ref="L14:M14"/>
    <mergeCell ref="N14:O14"/>
    <mergeCell ref="P14:Q14"/>
    <mergeCell ref="R14:S14"/>
    <mergeCell ref="T14:U14"/>
    <mergeCell ref="A18:B18"/>
    <mergeCell ref="A19:V19"/>
    <mergeCell ref="A20:V20"/>
    <mergeCell ref="A44:B44"/>
    <mergeCell ref="A45:V45"/>
    <mergeCell ref="A48:B48"/>
    <mergeCell ref="A49:V49"/>
    <mergeCell ref="A54:B54"/>
    <mergeCell ref="A55:V55"/>
    <mergeCell ref="A60:B60"/>
    <mergeCell ref="A64:B64"/>
    <mergeCell ref="A65:V65"/>
    <mergeCell ref="A67:B67"/>
    <mergeCell ref="A61:V61"/>
    <mergeCell ref="A68:V68"/>
    <mergeCell ref="A70:B70"/>
    <mergeCell ref="A74:B74"/>
    <mergeCell ref="A77:B77"/>
    <mergeCell ref="A71:V71"/>
    <mergeCell ref="A75:V75"/>
    <mergeCell ref="A80:B80"/>
    <mergeCell ref="A84:B84"/>
    <mergeCell ref="A85:B85"/>
    <mergeCell ref="A78:V78"/>
    <mergeCell ref="A81:V81"/>
    <mergeCell ref="A86:V86"/>
    <mergeCell ref="A87:V87"/>
    <mergeCell ref="A108:B108"/>
    <mergeCell ref="A109:V109"/>
    <mergeCell ref="A114:B114"/>
    <mergeCell ref="A120:V120"/>
    <mergeCell ref="A125:B125"/>
    <mergeCell ref="A115:V115"/>
    <mergeCell ref="A119:B119"/>
    <mergeCell ref="A136:B136"/>
    <mergeCell ref="A126:V126"/>
    <mergeCell ref="A129:V129"/>
    <mergeCell ref="A137:B137"/>
    <mergeCell ref="A138:V138"/>
    <mergeCell ref="A128:B128"/>
    <mergeCell ref="A132:B132"/>
    <mergeCell ref="A133:V133"/>
    <mergeCell ref="A139:V139"/>
    <mergeCell ref="A187:B187"/>
    <mergeCell ref="A192:B192"/>
    <mergeCell ref="A195:B195"/>
    <mergeCell ref="A188:V188"/>
    <mergeCell ref="A193:V193"/>
    <mergeCell ref="A11:V11"/>
    <mergeCell ref="A226:V226"/>
    <mergeCell ref="A239:B239"/>
    <mergeCell ref="A233:B233"/>
    <mergeCell ref="A234:V234"/>
    <mergeCell ref="A238:B238"/>
    <mergeCell ref="A212:B212"/>
    <mergeCell ref="A213:V213"/>
    <mergeCell ref="A221:B221"/>
    <mergeCell ref="A225:B225"/>
    <mergeCell ref="A222:V222"/>
    <mergeCell ref="A196:V196"/>
    <mergeCell ref="A205:B205"/>
    <mergeCell ref="A208:B208"/>
    <mergeCell ref="A206:V206"/>
    <mergeCell ref="A209:V209"/>
  </mergeCells>
  <phoneticPr fontId="0" type="noConversion"/>
  <printOptions horizontalCentered="1" verticalCentered="1"/>
  <pageMargins left="0" right="0" top="0.39370078740157483" bottom="0.19685039370078741" header="0.19685039370078741" footer="0.51181102362204722"/>
  <pageSetup paperSize="9" scale="34" fitToHeight="6" orientation="landscape" r:id="rId1"/>
  <headerFooter differentOddEven="1" differentFirst="1" scaleWithDoc="0">
    <oddHeader>&amp;C3</oddHeader>
    <oddFooter xml:space="preserve">&amp;R
</oddFoot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Рая Теунова</cp:lastModifiedBy>
  <cp:lastPrinted>2019-05-28T06:17:35Z</cp:lastPrinted>
  <dcterms:created xsi:type="dcterms:W3CDTF">2013-06-13T05:56:57Z</dcterms:created>
  <dcterms:modified xsi:type="dcterms:W3CDTF">2019-06-18T07:40:35Z</dcterms:modified>
</cp:coreProperties>
</file>