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regserver\Общая папка\Временная\Виктор\"/>
    </mc:Choice>
  </mc:AlternateContent>
  <bookViews>
    <workbookView showHorizontalScroll="0" showVerticalScroll="0" showSheetTabs="0" xWindow="-120" yWindow="-120" windowWidth="29040" windowHeight="15840"/>
  </bookViews>
  <sheets>
    <sheet name="2023-2025" sheetId="1" r:id="rId1"/>
  </sheets>
  <definedNames>
    <definedName name="_xlnm.Print_Area" localSheetId="0">'2023-2025'!$A$1:$T$279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9" i="1" l="1"/>
  <c r="K200" i="1"/>
  <c r="K201" i="1"/>
  <c r="R25" i="1"/>
  <c r="R29" i="1"/>
  <c r="Q105" i="1"/>
  <c r="P105" i="1"/>
  <c r="O105" i="1"/>
  <c r="N105" i="1"/>
  <c r="M105" i="1"/>
  <c r="L105" i="1"/>
  <c r="K105" i="1"/>
  <c r="J105" i="1"/>
  <c r="R77" i="1"/>
  <c r="G75" i="1"/>
  <c r="R75" i="1" s="1"/>
  <c r="R74" i="1"/>
  <c r="R67" i="1"/>
  <c r="R66" i="1"/>
  <c r="Q63" i="1"/>
  <c r="P63" i="1"/>
  <c r="O63" i="1"/>
  <c r="N63" i="1"/>
  <c r="M63" i="1"/>
  <c r="L63" i="1"/>
  <c r="K63" i="1"/>
  <c r="J63" i="1"/>
  <c r="G63" i="1"/>
  <c r="F63" i="1"/>
  <c r="R60" i="1"/>
  <c r="R59" i="1"/>
  <c r="R58" i="1"/>
  <c r="R57" i="1"/>
  <c r="R56" i="1"/>
  <c r="R55" i="1"/>
  <c r="R54" i="1"/>
  <c r="R51" i="1"/>
  <c r="R48" i="1"/>
  <c r="R41" i="1"/>
  <c r="R40" i="1"/>
  <c r="I39" i="1"/>
  <c r="R39" i="1" s="1"/>
  <c r="R38" i="1"/>
  <c r="R37" i="1"/>
  <c r="R36" i="1"/>
  <c r="R35" i="1"/>
  <c r="R34" i="1"/>
  <c r="R33" i="1"/>
  <c r="R32" i="1"/>
  <c r="R31" i="1"/>
  <c r="R30" i="1"/>
  <c r="R28" i="1"/>
  <c r="R27" i="1"/>
  <c r="R26" i="1"/>
  <c r="R24" i="1"/>
  <c r="R23" i="1"/>
  <c r="R22" i="1"/>
  <c r="R21" i="1"/>
  <c r="R20" i="1"/>
  <c r="R19" i="1"/>
  <c r="R18" i="1"/>
  <c r="R17" i="1"/>
  <c r="R16" i="1"/>
  <c r="R15" i="1"/>
  <c r="R63" i="1" l="1"/>
  <c r="I250" i="1"/>
  <c r="O222" i="1"/>
  <c r="N222" i="1"/>
  <c r="L222" i="1"/>
  <c r="H222" i="1"/>
  <c r="F222" i="1"/>
  <c r="E161" i="1"/>
  <c r="H161" i="1"/>
  <c r="R146" i="1"/>
  <c r="I146" i="1"/>
  <c r="H146" i="1"/>
  <c r="E146" i="1"/>
  <c r="H140" i="1"/>
  <c r="E140" i="1"/>
  <c r="O136" i="1"/>
  <c r="F136" i="1"/>
  <c r="E136" i="1"/>
  <c r="R128" i="1" l="1"/>
  <c r="R113" i="1" l="1"/>
  <c r="G110" i="1"/>
  <c r="J110" i="1"/>
  <c r="K110" i="1"/>
  <c r="R221" i="1"/>
  <c r="E222" i="1"/>
  <c r="I160" i="1"/>
  <c r="R160" i="1" s="1"/>
  <c r="R135" i="1"/>
  <c r="R134" i="1"/>
  <c r="R110" i="1" l="1"/>
  <c r="Q143" i="1"/>
  <c r="P143" i="1"/>
  <c r="O143" i="1"/>
  <c r="N143" i="1"/>
  <c r="M143" i="1"/>
  <c r="Q131" i="1"/>
  <c r="P131" i="1"/>
  <c r="M131" i="1"/>
  <c r="M127" i="1"/>
  <c r="M125" i="1"/>
  <c r="M124" i="1"/>
  <c r="Q120" i="1"/>
  <c r="P120" i="1"/>
  <c r="L120" i="1"/>
  <c r="M119" i="1"/>
  <c r="M118" i="1"/>
  <c r="M117" i="1"/>
  <c r="M115" i="1"/>
  <c r="Q114" i="1"/>
  <c r="P114" i="1"/>
  <c r="Q112" i="1"/>
  <c r="P112" i="1"/>
  <c r="K111" i="1"/>
  <c r="K116" i="1"/>
  <c r="K117" i="1" s="1"/>
  <c r="K121" i="1"/>
  <c r="K122" i="1" s="1"/>
  <c r="K126" i="1"/>
  <c r="K127" i="1" s="1"/>
  <c r="K130" i="1"/>
  <c r="K131" i="1" s="1"/>
  <c r="P136" i="1" l="1"/>
  <c r="K136" i="1"/>
  <c r="Q136" i="1"/>
  <c r="M120" i="1"/>
  <c r="M136" i="1" s="1"/>
  <c r="L136" i="1"/>
  <c r="J121" i="1"/>
  <c r="J122" i="1" s="1"/>
  <c r="J126" i="1"/>
  <c r="J127" i="1" s="1"/>
  <c r="I131" i="1"/>
  <c r="J130" i="1"/>
  <c r="J131" i="1" s="1"/>
  <c r="I130" i="1"/>
  <c r="G130" i="1"/>
  <c r="I129" i="1"/>
  <c r="R129" i="1" s="1"/>
  <c r="I127" i="1"/>
  <c r="G127" i="1"/>
  <c r="I126" i="1"/>
  <c r="R126" i="1" s="1"/>
  <c r="I125" i="1"/>
  <c r="R125" i="1" s="1"/>
  <c r="I124" i="1"/>
  <c r="R124" i="1" s="1"/>
  <c r="I123" i="1"/>
  <c r="R123" i="1" s="1"/>
  <c r="I122" i="1"/>
  <c r="I121" i="1"/>
  <c r="I120" i="1"/>
  <c r="G120" i="1"/>
  <c r="I119" i="1"/>
  <c r="R119" i="1" s="1"/>
  <c r="I118" i="1"/>
  <c r="R118" i="1" s="1"/>
  <c r="I117" i="1"/>
  <c r="J116" i="1"/>
  <c r="J117" i="1" s="1"/>
  <c r="I116" i="1"/>
  <c r="G116" i="1"/>
  <c r="I115" i="1"/>
  <c r="R115" i="1" s="1"/>
  <c r="I114" i="1"/>
  <c r="R114" i="1" s="1"/>
  <c r="I112" i="1"/>
  <c r="R112" i="1" s="1"/>
  <c r="I111" i="1"/>
  <c r="J111" i="1"/>
  <c r="G111" i="1"/>
  <c r="G117" i="1" l="1"/>
  <c r="R117" i="1" s="1"/>
  <c r="R116" i="1"/>
  <c r="G131" i="1"/>
  <c r="R131" i="1" s="1"/>
  <c r="R130" i="1"/>
  <c r="R111" i="1"/>
  <c r="G121" i="1"/>
  <c r="R120" i="1"/>
  <c r="R127" i="1"/>
  <c r="E250" i="1"/>
  <c r="G122" i="1" l="1"/>
  <c r="R122" i="1" s="1"/>
  <c r="R121" i="1"/>
  <c r="R136" i="1" s="1"/>
  <c r="F46" i="1"/>
  <c r="H49" i="1" l="1"/>
  <c r="N46" i="1"/>
  <c r="K46" i="1"/>
  <c r="H46" i="1"/>
  <c r="E46" i="1"/>
  <c r="K220" i="1" l="1"/>
  <c r="I220" i="1"/>
  <c r="R220" i="1" l="1"/>
  <c r="E273" i="1"/>
  <c r="H261" i="1"/>
  <c r="E261" i="1"/>
  <c r="O260" i="1"/>
  <c r="I260" i="1"/>
  <c r="E175" i="1"/>
  <c r="H175" i="1"/>
  <c r="O174" i="1"/>
  <c r="R260" i="1" l="1"/>
  <c r="O173" i="1"/>
  <c r="I173" i="1"/>
  <c r="R173" i="1" l="1"/>
  <c r="R249" i="1" l="1"/>
  <c r="R248" i="1"/>
  <c r="R250" i="1" l="1"/>
  <c r="Q73" i="1" l="1"/>
  <c r="P73" i="1"/>
  <c r="O73" i="1"/>
  <c r="N73" i="1"/>
  <c r="M73" i="1"/>
  <c r="L73" i="1"/>
  <c r="K73" i="1"/>
  <c r="J73" i="1"/>
  <c r="J74" i="1" s="1"/>
  <c r="I73" i="1"/>
  <c r="R73" i="1" l="1"/>
  <c r="I185" i="1"/>
  <c r="R185" i="1" s="1"/>
  <c r="H231" i="1" l="1"/>
  <c r="E231" i="1"/>
  <c r="R178" i="1"/>
  <c r="R177" i="1"/>
  <c r="R181" i="1" l="1"/>
  <c r="E191" i="1"/>
  <c r="E103" i="1"/>
  <c r="I139" i="1"/>
  <c r="I138" i="1"/>
  <c r="R138" i="1" l="1"/>
  <c r="I140" i="1"/>
  <c r="I230" i="1"/>
  <c r="R230" i="1" s="1"/>
  <c r="I227" i="1"/>
  <c r="I228" i="1"/>
  <c r="R228" i="1" s="1"/>
  <c r="I229" i="1"/>
  <c r="R229" i="1" s="1"/>
  <c r="I225" i="1"/>
  <c r="I226" i="1"/>
  <c r="R226" i="1" s="1"/>
  <c r="I224" i="1"/>
  <c r="I231" i="1" l="1"/>
  <c r="R227" i="1"/>
  <c r="R139" i="1"/>
  <c r="R140" i="1" s="1"/>
  <c r="R253" i="1" l="1"/>
  <c r="R252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I68" i="1"/>
  <c r="H68" i="1"/>
  <c r="E68" i="1"/>
  <c r="R254" i="1" l="1"/>
  <c r="Q52" i="1" l="1"/>
  <c r="J52" i="1"/>
  <c r="K52" i="1"/>
  <c r="L52" i="1"/>
  <c r="M52" i="1"/>
  <c r="N52" i="1"/>
  <c r="O52" i="1"/>
  <c r="P52" i="1"/>
  <c r="H52" i="1"/>
  <c r="M215" i="1" l="1"/>
  <c r="M214" i="1"/>
  <c r="M213" i="1"/>
  <c r="I213" i="1"/>
  <c r="M207" i="1"/>
  <c r="I199" i="1"/>
  <c r="R199" i="1" s="1"/>
  <c r="I200" i="1"/>
  <c r="R200" i="1" s="1"/>
  <c r="I201" i="1"/>
  <c r="R201" i="1" s="1"/>
  <c r="M132" i="1"/>
  <c r="S46" i="1" l="1"/>
  <c r="H269" i="1"/>
  <c r="E269" i="1"/>
  <c r="H273" i="1"/>
  <c r="M219" i="1"/>
  <c r="M218" i="1"/>
  <c r="M216" i="1"/>
  <c r="M194" i="1"/>
  <c r="N194" i="1" s="1"/>
  <c r="O194" i="1" s="1"/>
  <c r="M193" i="1"/>
  <c r="N193" i="1" s="1"/>
  <c r="O193" i="1" s="1"/>
  <c r="M203" i="1"/>
  <c r="M206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M190" i="1"/>
  <c r="N190" i="1" s="1"/>
  <c r="O190" i="1" s="1"/>
  <c r="M189" i="1"/>
  <c r="N189" i="1" s="1"/>
  <c r="O189" i="1" s="1"/>
  <c r="M188" i="1"/>
  <c r="N188" i="1" s="1"/>
  <c r="O188" i="1" s="1"/>
  <c r="M187" i="1"/>
  <c r="N187" i="1" s="1"/>
  <c r="O187" i="1" s="1"/>
  <c r="M186" i="1"/>
  <c r="N186" i="1" s="1"/>
  <c r="O186" i="1" s="1"/>
  <c r="M184" i="1"/>
  <c r="N184" i="1" s="1"/>
  <c r="O184" i="1" s="1"/>
  <c r="M183" i="1"/>
  <c r="N183" i="1" s="1"/>
  <c r="O183" i="1" s="1"/>
  <c r="E181" i="1"/>
  <c r="M222" i="1" l="1"/>
  <c r="I157" i="1"/>
  <c r="R157" i="1" s="1"/>
  <c r="I70" i="1"/>
  <c r="I71" i="1" s="1"/>
  <c r="Q71" i="1"/>
  <c r="P71" i="1"/>
  <c r="O71" i="1"/>
  <c r="N71" i="1"/>
  <c r="M71" i="1"/>
  <c r="L71" i="1"/>
  <c r="K71" i="1"/>
  <c r="J71" i="1"/>
  <c r="H71" i="1"/>
  <c r="G71" i="1"/>
  <c r="F71" i="1"/>
  <c r="E71" i="1"/>
  <c r="R70" i="1" l="1"/>
  <c r="R71" i="1" s="1"/>
  <c r="H246" i="1" l="1"/>
  <c r="E257" i="1"/>
  <c r="F169" i="1"/>
  <c r="G169" i="1"/>
  <c r="H169" i="1"/>
  <c r="E169" i="1"/>
  <c r="R167" i="1"/>
  <c r="I169" i="1" l="1"/>
  <c r="H180" i="1"/>
  <c r="I180" i="1" s="1"/>
  <c r="H179" i="1"/>
  <c r="I179" i="1" s="1"/>
  <c r="M180" i="1"/>
  <c r="N180" i="1" s="1"/>
  <c r="O180" i="1" s="1"/>
  <c r="M179" i="1"/>
  <c r="N179" i="1" s="1"/>
  <c r="O179" i="1" s="1"/>
  <c r="S191" i="1"/>
  <c r="S181" i="1"/>
  <c r="S161" i="1"/>
  <c r="S136" i="1"/>
  <c r="Q133" i="1"/>
  <c r="P133" i="1"/>
  <c r="O133" i="1"/>
  <c r="N133" i="1"/>
  <c r="L133" i="1"/>
  <c r="M133" i="1" s="1"/>
  <c r="I133" i="1"/>
  <c r="I136" i="1" s="1"/>
  <c r="H133" i="1"/>
  <c r="H136" i="1" s="1"/>
  <c r="S196" i="1" l="1"/>
  <c r="E52" i="1" l="1"/>
  <c r="G132" i="1"/>
  <c r="G133" i="1" s="1"/>
  <c r="J46" i="1"/>
  <c r="G105" i="1"/>
  <c r="F105" i="1"/>
  <c r="J103" i="1"/>
  <c r="Q100" i="1"/>
  <c r="Q97" i="1"/>
  <c r="Q94" i="1"/>
  <c r="Q91" i="1"/>
  <c r="Q88" i="1"/>
  <c r="Q85" i="1"/>
  <c r="Q82" i="1"/>
  <c r="Q79" i="1"/>
  <c r="P100" i="1"/>
  <c r="P97" i="1"/>
  <c r="P94" i="1"/>
  <c r="P91" i="1"/>
  <c r="P88" i="1"/>
  <c r="P85" i="1"/>
  <c r="P82" i="1"/>
  <c r="P79" i="1"/>
  <c r="O100" i="1"/>
  <c r="O97" i="1"/>
  <c r="O94" i="1"/>
  <c r="O91" i="1"/>
  <c r="O88" i="1"/>
  <c r="O85" i="1"/>
  <c r="O82" i="1"/>
  <c r="O79" i="1"/>
  <c r="N100" i="1"/>
  <c r="N97" i="1"/>
  <c r="N94" i="1"/>
  <c r="N91" i="1"/>
  <c r="N88" i="1"/>
  <c r="N85" i="1"/>
  <c r="N82" i="1"/>
  <c r="N79" i="1"/>
  <c r="M100" i="1"/>
  <c r="M97" i="1"/>
  <c r="M94" i="1"/>
  <c r="M91" i="1"/>
  <c r="M88" i="1"/>
  <c r="M85" i="1"/>
  <c r="M82" i="1"/>
  <c r="M79" i="1"/>
  <c r="L100" i="1"/>
  <c r="L97" i="1"/>
  <c r="L94" i="1"/>
  <c r="L91" i="1"/>
  <c r="L88" i="1"/>
  <c r="L85" i="1"/>
  <c r="L82" i="1"/>
  <c r="L79" i="1"/>
  <c r="I100" i="1"/>
  <c r="I97" i="1"/>
  <c r="I94" i="1"/>
  <c r="I91" i="1"/>
  <c r="I88" i="1"/>
  <c r="I85" i="1"/>
  <c r="I82" i="1"/>
  <c r="I79" i="1"/>
  <c r="H100" i="1"/>
  <c r="H97" i="1"/>
  <c r="H94" i="1"/>
  <c r="H91" i="1"/>
  <c r="H88" i="1"/>
  <c r="H85" i="1"/>
  <c r="H82" i="1"/>
  <c r="H79" i="1"/>
  <c r="F100" i="1"/>
  <c r="F97" i="1"/>
  <c r="F94" i="1"/>
  <c r="F91" i="1"/>
  <c r="F88" i="1"/>
  <c r="F85" i="1"/>
  <c r="F82" i="1"/>
  <c r="F79" i="1"/>
  <c r="G103" i="1"/>
  <c r="G100" i="1"/>
  <c r="G97" i="1"/>
  <c r="G94" i="1"/>
  <c r="G91" i="1"/>
  <c r="G88" i="1"/>
  <c r="G85" i="1"/>
  <c r="G82" i="1"/>
  <c r="G79" i="1"/>
  <c r="R105" i="1" l="1"/>
  <c r="H103" i="1"/>
  <c r="J136" i="1"/>
  <c r="J161" i="1" l="1"/>
  <c r="K161" i="1"/>
  <c r="J191" i="1"/>
  <c r="K191" i="1"/>
  <c r="J181" i="1"/>
  <c r="K181" i="1"/>
  <c r="K103" i="1"/>
  <c r="E246" i="1"/>
  <c r="S103" i="1" l="1"/>
  <c r="I212" i="1"/>
  <c r="R212" i="1" s="1"/>
  <c r="S107" i="1" l="1"/>
  <c r="S275" i="1" s="1"/>
  <c r="I46" i="1" l="1"/>
  <c r="I264" i="1" l="1"/>
  <c r="I265" i="1"/>
  <c r="I266" i="1"/>
  <c r="I267" i="1"/>
  <c r="I268" i="1"/>
  <c r="I263" i="1"/>
  <c r="H191" i="1"/>
  <c r="I186" i="1"/>
  <c r="R186" i="1" s="1"/>
  <c r="I187" i="1"/>
  <c r="R187" i="1" s="1"/>
  <c r="I188" i="1"/>
  <c r="R188" i="1" s="1"/>
  <c r="I184" i="1"/>
  <c r="I183" i="1"/>
  <c r="I76" i="1"/>
  <c r="I103" i="1" s="1"/>
  <c r="I269" i="1" l="1"/>
  <c r="R183" i="1"/>
  <c r="I191" i="1"/>
  <c r="I239" i="1"/>
  <c r="I240" i="1"/>
  <c r="I241" i="1"/>
  <c r="I242" i="1"/>
  <c r="I243" i="1"/>
  <c r="I244" i="1"/>
  <c r="I245" i="1"/>
  <c r="I238" i="1"/>
  <c r="R238" i="1" s="1"/>
  <c r="I237" i="1"/>
  <c r="I150" i="1"/>
  <c r="R150" i="1" s="1"/>
  <c r="I153" i="1"/>
  <c r="I154" i="1"/>
  <c r="I155" i="1"/>
  <c r="I156" i="1"/>
  <c r="I148" i="1"/>
  <c r="I149" i="1"/>
  <c r="I151" i="1"/>
  <c r="I152" i="1"/>
  <c r="R152" i="1" s="1"/>
  <c r="I161" i="1" l="1"/>
  <c r="I52" i="1"/>
  <c r="R237" i="1"/>
  <c r="I246" i="1"/>
  <c r="I234" i="1" l="1"/>
  <c r="R234" i="1" s="1"/>
  <c r="I233" i="1"/>
  <c r="R233" i="1" l="1"/>
  <c r="I235" i="1"/>
  <c r="R264" i="1" l="1"/>
  <c r="R265" i="1"/>
  <c r="R266" i="1"/>
  <c r="R267" i="1"/>
  <c r="R268" i="1"/>
  <c r="R263" i="1"/>
  <c r="I271" i="1"/>
  <c r="I272" i="1"/>
  <c r="R272" i="1" s="1"/>
  <c r="R64" i="1"/>
  <c r="R76" i="1"/>
  <c r="R103" i="1" s="1"/>
  <c r="H181" i="1"/>
  <c r="Q181" i="1"/>
  <c r="P181" i="1"/>
  <c r="O181" i="1"/>
  <c r="N181" i="1"/>
  <c r="M181" i="1"/>
  <c r="L181" i="1"/>
  <c r="G181" i="1"/>
  <c r="F181" i="1"/>
  <c r="I273" i="1" l="1"/>
  <c r="R271" i="1"/>
  <c r="R273" i="1" s="1"/>
  <c r="I181" i="1"/>
  <c r="R184" i="1" l="1"/>
  <c r="R191" i="1" s="1"/>
  <c r="R225" i="1"/>
  <c r="R224" i="1"/>
  <c r="O259" i="1"/>
  <c r="I259" i="1"/>
  <c r="I261" i="1" s="1"/>
  <c r="I172" i="1"/>
  <c r="I171" i="1"/>
  <c r="I175" i="1" l="1"/>
  <c r="R231" i="1"/>
  <c r="R172" i="1"/>
  <c r="R259" i="1"/>
  <c r="R261" i="1" s="1"/>
  <c r="R171" i="1"/>
  <c r="R175" i="1" l="1"/>
  <c r="I256" i="1"/>
  <c r="R256" i="1" s="1"/>
  <c r="R257" i="1" s="1"/>
  <c r="R168" i="1"/>
  <c r="R169" i="1" s="1"/>
  <c r="R240" i="1" l="1"/>
  <c r="R241" i="1"/>
  <c r="R242" i="1"/>
  <c r="R243" i="1"/>
  <c r="R244" i="1"/>
  <c r="R245" i="1"/>
  <c r="R239" i="1"/>
  <c r="R155" i="1"/>
  <c r="R154" i="1"/>
  <c r="R148" i="1"/>
  <c r="R151" i="1"/>
  <c r="R153" i="1"/>
  <c r="R156" i="1"/>
  <c r="R149" i="1"/>
  <c r="R161" i="1" l="1"/>
  <c r="I61" i="1"/>
  <c r="R246" i="1"/>
  <c r="I215" i="1"/>
  <c r="R215" i="1" s="1"/>
  <c r="I208" i="1"/>
  <c r="R208" i="1" s="1"/>
  <c r="I211" i="1"/>
  <c r="R211" i="1" s="1"/>
  <c r="I204" i="1"/>
  <c r="R204" i="1" s="1"/>
  <c r="R213" i="1"/>
  <c r="I218" i="1"/>
  <c r="R218" i="1" s="1"/>
  <c r="I205" i="1"/>
  <c r="R205" i="1" s="1"/>
  <c r="I206" i="1"/>
  <c r="R206" i="1" s="1"/>
  <c r="I207" i="1"/>
  <c r="R207" i="1" s="1"/>
  <c r="I209" i="1"/>
  <c r="I210" i="1"/>
  <c r="R210" i="1" s="1"/>
  <c r="I214" i="1"/>
  <c r="R214" i="1" s="1"/>
  <c r="I216" i="1"/>
  <c r="R216" i="1" s="1"/>
  <c r="I217" i="1"/>
  <c r="R217" i="1" s="1"/>
  <c r="I219" i="1"/>
  <c r="R219" i="1" s="1"/>
  <c r="I203" i="1"/>
  <c r="R203" i="1" s="1"/>
  <c r="I202" i="1"/>
  <c r="R68" i="1"/>
  <c r="I222" i="1" l="1"/>
  <c r="O46" i="1"/>
  <c r="R202" i="1"/>
  <c r="R46" i="1"/>
  <c r="R52" i="1"/>
  <c r="R209" i="1"/>
  <c r="R222" i="1" l="1"/>
  <c r="N136" i="1"/>
  <c r="G136" i="1"/>
  <c r="Q195" i="1" l="1"/>
  <c r="P195" i="1"/>
  <c r="O195" i="1"/>
  <c r="N195" i="1"/>
  <c r="M195" i="1"/>
  <c r="L195" i="1"/>
  <c r="K195" i="1"/>
  <c r="J195" i="1"/>
  <c r="I195" i="1"/>
  <c r="H195" i="1"/>
  <c r="G195" i="1"/>
  <c r="F195" i="1"/>
  <c r="E195" i="1"/>
  <c r="Q191" i="1"/>
  <c r="P191" i="1"/>
  <c r="O191" i="1"/>
  <c r="N191" i="1"/>
  <c r="M191" i="1"/>
  <c r="L191" i="1"/>
  <c r="G191" i="1"/>
  <c r="F191" i="1"/>
  <c r="Q175" i="1"/>
  <c r="P175" i="1"/>
  <c r="O175" i="1"/>
  <c r="N175" i="1"/>
  <c r="M175" i="1"/>
  <c r="L175" i="1"/>
  <c r="K175" i="1"/>
  <c r="J175" i="1"/>
  <c r="G175" i="1"/>
  <c r="F175" i="1"/>
  <c r="Q169" i="1"/>
  <c r="P169" i="1"/>
  <c r="O169" i="1"/>
  <c r="N169" i="1"/>
  <c r="M169" i="1"/>
  <c r="L169" i="1"/>
  <c r="K169" i="1"/>
  <c r="J169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Q161" i="1"/>
  <c r="P161" i="1"/>
  <c r="O161" i="1"/>
  <c r="N161" i="1"/>
  <c r="M161" i="1"/>
  <c r="L161" i="1"/>
  <c r="G161" i="1"/>
  <c r="F161" i="1"/>
  <c r="Q146" i="1"/>
  <c r="P146" i="1"/>
  <c r="O146" i="1"/>
  <c r="N146" i="1"/>
  <c r="M146" i="1"/>
  <c r="L146" i="1"/>
  <c r="K146" i="1"/>
  <c r="J146" i="1"/>
  <c r="G146" i="1"/>
  <c r="F146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H61" i="1"/>
  <c r="G61" i="1"/>
  <c r="F61" i="1"/>
  <c r="E61" i="1"/>
  <c r="Q49" i="1"/>
  <c r="P49" i="1"/>
  <c r="O49" i="1"/>
  <c r="N49" i="1"/>
  <c r="M49" i="1"/>
  <c r="L49" i="1"/>
  <c r="K49" i="1"/>
  <c r="J49" i="1"/>
  <c r="I49" i="1"/>
  <c r="G49" i="1"/>
  <c r="F49" i="1"/>
  <c r="E49" i="1"/>
  <c r="Q46" i="1"/>
  <c r="P46" i="1"/>
  <c r="M46" i="1"/>
  <c r="L46" i="1"/>
  <c r="G46" i="1"/>
  <c r="J196" i="1" l="1"/>
  <c r="E196" i="1"/>
  <c r="K196" i="1"/>
  <c r="N196" i="1"/>
  <c r="F196" i="1"/>
  <c r="G196" i="1"/>
  <c r="O196" i="1"/>
  <c r="H196" i="1"/>
  <c r="L196" i="1"/>
  <c r="M196" i="1"/>
  <c r="R61" i="1" l="1"/>
  <c r="Q273" i="1" l="1"/>
  <c r="P273" i="1"/>
  <c r="O273" i="1"/>
  <c r="N273" i="1"/>
  <c r="M273" i="1"/>
  <c r="L273" i="1"/>
  <c r="K273" i="1"/>
  <c r="J273" i="1"/>
  <c r="G273" i="1"/>
  <c r="F273" i="1"/>
  <c r="Q269" i="1"/>
  <c r="P269" i="1"/>
  <c r="O269" i="1"/>
  <c r="N269" i="1"/>
  <c r="M269" i="1"/>
  <c r="L269" i="1"/>
  <c r="K269" i="1"/>
  <c r="J269" i="1"/>
  <c r="G269" i="1"/>
  <c r="F269" i="1"/>
  <c r="Q261" i="1"/>
  <c r="P261" i="1"/>
  <c r="O261" i="1"/>
  <c r="N261" i="1"/>
  <c r="M261" i="1"/>
  <c r="L261" i="1"/>
  <c r="K261" i="1"/>
  <c r="J261" i="1"/>
  <c r="G261" i="1"/>
  <c r="F261" i="1"/>
  <c r="Q257" i="1"/>
  <c r="P257" i="1"/>
  <c r="O257" i="1"/>
  <c r="N257" i="1"/>
  <c r="M257" i="1"/>
  <c r="L257" i="1"/>
  <c r="I257" i="1"/>
  <c r="I274" i="1" s="1"/>
  <c r="H257" i="1"/>
  <c r="G257" i="1"/>
  <c r="F257" i="1"/>
  <c r="Q250" i="1"/>
  <c r="P250" i="1"/>
  <c r="O250" i="1"/>
  <c r="N250" i="1"/>
  <c r="M250" i="1"/>
  <c r="L250" i="1"/>
  <c r="K250" i="1"/>
  <c r="J250" i="1"/>
  <c r="J257" i="1" s="1"/>
  <c r="H250" i="1"/>
  <c r="G250" i="1"/>
  <c r="F250" i="1"/>
  <c r="Q246" i="1"/>
  <c r="P246" i="1"/>
  <c r="O246" i="1"/>
  <c r="N246" i="1"/>
  <c r="M246" i="1"/>
  <c r="L246" i="1"/>
  <c r="K246" i="1"/>
  <c r="J246" i="1"/>
  <c r="G246" i="1"/>
  <c r="F246" i="1"/>
  <c r="R235" i="1"/>
  <c r="Q235" i="1"/>
  <c r="P235" i="1"/>
  <c r="O235" i="1"/>
  <c r="N235" i="1"/>
  <c r="M235" i="1"/>
  <c r="L235" i="1"/>
  <c r="K235" i="1"/>
  <c r="J235" i="1"/>
  <c r="H235" i="1"/>
  <c r="G235" i="1"/>
  <c r="F235" i="1"/>
  <c r="E235" i="1"/>
  <c r="E274" i="1" s="1"/>
  <c r="Q231" i="1"/>
  <c r="P231" i="1"/>
  <c r="O231" i="1"/>
  <c r="N231" i="1"/>
  <c r="M231" i="1"/>
  <c r="L231" i="1"/>
  <c r="K231" i="1"/>
  <c r="J231" i="1"/>
  <c r="G231" i="1"/>
  <c r="F231" i="1"/>
  <c r="Q222" i="1"/>
  <c r="P222" i="1"/>
  <c r="K222" i="1"/>
  <c r="J222" i="1"/>
  <c r="G222" i="1"/>
  <c r="R195" i="1"/>
  <c r="R164" i="1"/>
  <c r="Q196" i="1"/>
  <c r="P196" i="1"/>
  <c r="R106" i="1"/>
  <c r="Q106" i="1"/>
  <c r="P106" i="1"/>
  <c r="O106" i="1"/>
  <c r="N106" i="1"/>
  <c r="M106" i="1"/>
  <c r="L106" i="1"/>
  <c r="K106" i="1"/>
  <c r="J106" i="1"/>
  <c r="I106" i="1"/>
  <c r="I107" i="1" s="1"/>
  <c r="H106" i="1"/>
  <c r="H107" i="1" s="1"/>
  <c r="G106" i="1"/>
  <c r="F106" i="1"/>
  <c r="E106" i="1"/>
  <c r="E107" i="1" s="1"/>
  <c r="Q103" i="1"/>
  <c r="P103" i="1"/>
  <c r="O103" i="1"/>
  <c r="N103" i="1"/>
  <c r="M103" i="1"/>
  <c r="L103" i="1"/>
  <c r="F103" i="1"/>
  <c r="Q68" i="1"/>
  <c r="P68" i="1"/>
  <c r="O68" i="1"/>
  <c r="N68" i="1"/>
  <c r="M68" i="1"/>
  <c r="L68" i="1"/>
  <c r="K68" i="1"/>
  <c r="J68" i="1"/>
  <c r="G68" i="1"/>
  <c r="F68" i="1"/>
  <c r="R49" i="1"/>
  <c r="N274" i="1" l="1"/>
  <c r="O274" i="1"/>
  <c r="R107" i="1"/>
  <c r="J274" i="1"/>
  <c r="H274" i="1"/>
  <c r="F274" i="1"/>
  <c r="L274" i="1"/>
  <c r="P274" i="1"/>
  <c r="G274" i="1"/>
  <c r="M274" i="1"/>
  <c r="Q274" i="1"/>
  <c r="R196" i="1"/>
  <c r="M107" i="1"/>
  <c r="J107" i="1"/>
  <c r="N107" i="1"/>
  <c r="K107" i="1"/>
  <c r="G107" i="1"/>
  <c r="O107" i="1"/>
  <c r="L107" i="1"/>
  <c r="P107" i="1"/>
  <c r="Q107" i="1"/>
  <c r="M12" i="1" l="1"/>
  <c r="J12" i="1"/>
  <c r="H12" i="1"/>
  <c r="O12" i="1"/>
  <c r="Q12" i="1"/>
  <c r="P12" i="1"/>
  <c r="E12" i="1"/>
  <c r="N12" i="1"/>
  <c r="G12" i="1"/>
  <c r="L12" i="1"/>
  <c r="R269" i="1" l="1"/>
  <c r="R274" i="1" s="1"/>
  <c r="R275" i="1" l="1"/>
  <c r="K257" i="1"/>
  <c r="K274" i="1" l="1"/>
  <c r="K12" i="1" s="1"/>
  <c r="R12" i="1"/>
  <c r="I196" i="1"/>
  <c r="I12" i="1" s="1"/>
  <c r="F107" i="1"/>
  <c r="F12" i="1" s="1"/>
</calcChain>
</file>

<file path=xl/sharedStrings.xml><?xml version="1.0" encoding="utf-8"?>
<sst xmlns="http://schemas.openxmlformats.org/spreadsheetml/2006/main" count="605" uniqueCount="362">
  <si>
    <t>Адрес МКД</t>
  </si>
  <si>
    <t>Год ввода в эксплуатацию</t>
  </si>
  <si>
    <t>Количество этажей</t>
  </si>
  <si>
    <t>Общая площадь МКД</t>
  </si>
  <si>
    <t>Вид ремонта</t>
  </si>
  <si>
    <t>Стоимость капитального ремонта (в т.ч. изготовление проектно-сметной документации)</t>
  </si>
  <si>
    <t>Ремонт внутридомовых инженерных систем, руб.</t>
  </si>
  <si>
    <t>Ремонт крыши</t>
  </si>
  <si>
    <t>Ремонт или замена лифтового оборудования</t>
  </si>
  <si>
    <t>Ремонт подвальных помещений</t>
  </si>
  <si>
    <t>Ремонт фундаментов</t>
  </si>
  <si>
    <t>кв. м</t>
  </si>
  <si>
    <t>руб.</t>
  </si>
  <si>
    <t>ед.</t>
  </si>
  <si>
    <t>X</t>
  </si>
  <si>
    <t>Чегемский муниципальный район</t>
  </si>
  <si>
    <t>Терский муниципальный район</t>
  </si>
  <si>
    <t>Итого по Терскому муниципальному району</t>
  </si>
  <si>
    <t>1</t>
  </si>
  <si>
    <t>4</t>
  </si>
  <si>
    <t>5</t>
  </si>
  <si>
    <t>9</t>
  </si>
  <si>
    <t>№ п/п</t>
  </si>
  <si>
    <t>Прохладненский муниципальный район</t>
  </si>
  <si>
    <t>Майский муниципальный район</t>
  </si>
  <si>
    <t xml:space="preserve">Черекский  муниципальный  район </t>
  </si>
  <si>
    <t>Черекский  муниципальный район</t>
  </si>
  <si>
    <t>х</t>
  </si>
  <si>
    <t>Урванский муниципальный район</t>
  </si>
  <si>
    <t>Эльбрусский муниципальный район</t>
  </si>
  <si>
    <t>Х</t>
  </si>
  <si>
    <t>Черекский муниципальный район</t>
  </si>
  <si>
    <t>Итого по  Урванскому муниципальному району</t>
  </si>
  <si>
    <t>Итого по Майскому муниципальному району</t>
  </si>
  <si>
    <t xml:space="preserve">Итого по Прохладненскому муниципальному району </t>
  </si>
  <si>
    <t>Итого по Чегемскому муниципальному  району</t>
  </si>
  <si>
    <t>Итого по Терскому муниципальному  району</t>
  </si>
  <si>
    <t>Итого по Эльбрусскому муниципальному району</t>
  </si>
  <si>
    <t>Итого по Черекскому муниципальному району</t>
  </si>
  <si>
    <t>г. Нарткала, ул. Красная, 255</t>
  </si>
  <si>
    <t>г. Нарткала, ул. Красная, 259</t>
  </si>
  <si>
    <t>Кабардино-Балкарской Республики</t>
  </si>
  <si>
    <t>2</t>
  </si>
  <si>
    <t>3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</si>
  <si>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</si>
  <si>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</si>
  <si>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</si>
  <si>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</si>
  <si>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</si>
  <si>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</si>
  <si>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</si>
  <si>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</si>
  <si>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</si>
  <si>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</si>
  <si>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</si>
  <si>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</si>
  <si>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</si>
  <si>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</si>
  <si>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</si>
  <si>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</si>
  <si>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</si>
  <si>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</si>
  <si>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</si>
  <si>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</si>
  <si>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</si>
  <si>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</si>
  <si>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</si>
  <si>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</si>
  <si>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</si>
  <si>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</si>
  <si>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</si>
  <si>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</si>
  <si>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</si>
  <si>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</si>
  <si>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</si>
  <si>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</si>
  <si>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</si>
  <si>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</si>
  <si>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50</t>
  </si>
  <si>
    <t>51</t>
  </si>
  <si>
    <t>52</t>
  </si>
  <si>
    <t>55</t>
  </si>
  <si>
    <t>56</t>
  </si>
  <si>
    <t>к постановлению Правительства</t>
  </si>
  <si>
    <t>ПРИЛОЖЕНИЕ</t>
  </si>
  <si>
    <t>Итого по Прохладненскому муниципальному району</t>
  </si>
  <si>
    <t>г. Баксан, ул. Эльбрусская, 15</t>
  </si>
  <si>
    <t>КРАТКОСРОЧНЫЙ ПЛАН</t>
  </si>
  <si>
    <t>городской округ Нальчик</t>
  </si>
  <si>
    <t>Итого по городскому округу Нальчик</t>
  </si>
  <si>
    <t>городской округ Прохладный</t>
  </si>
  <si>
    <t xml:space="preserve">Итого по городскому округу Прохладный </t>
  </si>
  <si>
    <t>городской округ  Нальчик</t>
  </si>
  <si>
    <t>городской округ  Прохладный</t>
  </si>
  <si>
    <t>г. Нальчик, ул. Б.Хмельницкого, 38</t>
  </si>
  <si>
    <t>г. Нальчик, ул. Б.Хмельницкого, 42</t>
  </si>
  <si>
    <t>г. Нальчик, ул .Б.Хмельницкого, 44</t>
  </si>
  <si>
    <t>г. Нальчик, ул. Б.Хмельницкого, 45</t>
  </si>
  <si>
    <t>г. Нальчик, ул. Горького, 22</t>
  </si>
  <si>
    <t>г. Нальчик, ул. Горького, 56</t>
  </si>
  <si>
    <t>г. Нальчик, ул. Горького, 36</t>
  </si>
  <si>
    <t>г. Нальчик, ул. Идарова, 207</t>
  </si>
  <si>
    <t>г. Нальчик, ул. Идарова, 4</t>
  </si>
  <si>
    <t>г. Нальчик, ул. Карашаева, 20</t>
  </si>
  <si>
    <t>г. Нальчик, ул. Кешокова, 69</t>
  </si>
  <si>
    <t>г. Нальчик, ул. Кирова, 351</t>
  </si>
  <si>
    <t>г. Нальчик, ул. Кешокова, 79</t>
  </si>
  <si>
    <t>г. Нальчик, ул. Лермонтова, 16</t>
  </si>
  <si>
    <t>г. Нальчик, ул. Мусукаева, 6</t>
  </si>
  <si>
    <t>г. Нальчик, ул. Шортанова, 40</t>
  </si>
  <si>
    <t>г. Нальчик, ул. Шортанова, 11</t>
  </si>
  <si>
    <t>г. Нальчик, ул. Шортанова, 15</t>
  </si>
  <si>
    <t>Итого по городскому округу  Нальчик</t>
  </si>
  <si>
    <t xml:space="preserve">Итого по городскому округу  Прохладный </t>
  </si>
  <si>
    <t>городской округ  Баксан</t>
  </si>
  <si>
    <t>Итого по городскому округу Баксан</t>
  </si>
  <si>
    <t>городской округ Баксан</t>
  </si>
  <si>
    <t>г. Нальчик, ул. Электроподстанция, 1</t>
  </si>
  <si>
    <t>2023 год</t>
  </si>
  <si>
    <t>2024 год</t>
  </si>
  <si>
    <t>2025 год</t>
  </si>
  <si>
    <t>Итого за 2025 год</t>
  </si>
  <si>
    <t>Итого за период 2023-2025</t>
  </si>
  <si>
    <t>Итого за 2023 год</t>
  </si>
  <si>
    <t>Итого за 2024 год</t>
  </si>
  <si>
    <t>1959</t>
  </si>
  <si>
    <t>1982</t>
  </si>
  <si>
    <t>1973</t>
  </si>
  <si>
    <t>1964</t>
  </si>
  <si>
    <t>1968</t>
  </si>
  <si>
    <t>1967</t>
  </si>
  <si>
    <t>1969</t>
  </si>
  <si>
    <t>с. Шалушка, ул. Ленина, 60</t>
  </si>
  <si>
    <t xml:space="preserve">г. Терек, ул. Ленина, 22 корп. А </t>
  </si>
  <si>
    <t>г. Терек, ул. Ленина, 22 корп. Б.</t>
  </si>
  <si>
    <t>г. Терек, ул. Ленина, 24</t>
  </si>
  <si>
    <t>46</t>
  </si>
  <si>
    <t>47</t>
  </si>
  <si>
    <t>49</t>
  </si>
  <si>
    <t>48</t>
  </si>
  <si>
    <t>53</t>
  </si>
  <si>
    <t>54</t>
  </si>
  <si>
    <t>с. Ново-Ивановское,
пер. Урванский, 3</t>
  </si>
  <si>
    <t>1985</t>
  </si>
  <si>
    <t>376,6</t>
  </si>
  <si>
    <t>41</t>
  </si>
  <si>
    <t>г. Майский, ул. 9 Мая, 17</t>
  </si>
  <si>
    <t xml:space="preserve">г. Майский, ул. Ленина, 38/3 </t>
  </si>
  <si>
    <t>42</t>
  </si>
  <si>
    <t>43</t>
  </si>
  <si>
    <t>45</t>
  </si>
  <si>
    <t>44</t>
  </si>
  <si>
    <t>г. Майский, ул. Энгельса, 73</t>
  </si>
  <si>
    <t>г. Тырныауз, ул. Мусукаева,д. 12</t>
  </si>
  <si>
    <t>г. Тырныауз, ул. Мизиева, д. 18</t>
  </si>
  <si>
    <t>г. Нальчик, ул. Лермонтова, 23</t>
  </si>
  <si>
    <t>г. Нальчик, ул.Толстого, 85</t>
  </si>
  <si>
    <t xml:space="preserve"> реализации в 2023 - 2025 годах республиканской программы «Проведение капитального ремонта общего имущества многоквартирных домов в Кабардино-Балкарской Республике в 2014 - 2043 годах»</t>
  </si>
  <si>
    <t>1994</t>
  </si>
  <si>
    <t>г. Тырныауз, ул. Энеева,  41</t>
  </si>
  <si>
    <t>г. Тырныауз, ул. Энеева, 55</t>
  </si>
  <si>
    <t>г. Тырныауз, ул. Мусукаева,д. 14</t>
  </si>
  <si>
    <t>г. Тырныауз, пр. Молодежный, 2</t>
  </si>
  <si>
    <t>г. Тырныауз, ул. Баксанская, 1</t>
  </si>
  <si>
    <t>57</t>
  </si>
  <si>
    <t>ВСЕГО 2023 - 2025 годы</t>
  </si>
  <si>
    <t>г. Тырныауз, ул. Мичурина, 4</t>
  </si>
  <si>
    <t>г. Нальчик, ул. Шортанова, 13</t>
  </si>
  <si>
    <t>г.Тырныауз , ул. Мизиева, 16</t>
  </si>
  <si>
    <t>г.Тырныауз , ул. Мусукаева,1</t>
  </si>
  <si>
    <t>г.Тырныауз, ул. Виноградова, 6</t>
  </si>
  <si>
    <t>г.Тырныауз , ул. Эльбрусский, 4</t>
  </si>
  <si>
    <t>г.Тырныауз, пер. Молодежный, 2</t>
  </si>
  <si>
    <t>г.Тырныауз, пер. Молодежный, 5</t>
  </si>
  <si>
    <t>г.Тырныауз, пер. Молодежный, 6</t>
  </si>
  <si>
    <t>г.Тырныауз, пер. Молодежный, 7</t>
  </si>
  <si>
    <t>г.Тырныауз, ул. Мусукаева, 7</t>
  </si>
  <si>
    <t>г.Тырныауз, ул. Мусукаева, 1</t>
  </si>
  <si>
    <t>г.Тырныауз, ул. Мусукаева, 14</t>
  </si>
  <si>
    <t>г.Тырныауз, пр. Эльбрусский, 79</t>
  </si>
  <si>
    <t>г.Тырныауз, ул. Баксанская, 9а</t>
  </si>
  <si>
    <t>г. Нальчик, ул. Ашурова, 24</t>
  </si>
  <si>
    <t>г. Нальчик, ул. Б.Хмельницкого, 43</t>
  </si>
  <si>
    <t>г. Нальчик, ул. Кирова, 15</t>
  </si>
  <si>
    <t>г. Нальчик, ул. Кулиева, 22</t>
  </si>
  <si>
    <t>г. Нальчик, ул.Кулиева, 32</t>
  </si>
  <si>
    <t>г. Прохладный, ул. Карла Маркса, 2/1</t>
  </si>
  <si>
    <t>г. Нальчик, ул. Калмыкова, 243</t>
  </si>
  <si>
    <t>г. Нальчик, ул. Ингушская, 5</t>
  </si>
  <si>
    <t>г. Нальчик, ул. Бабаева, 127</t>
  </si>
  <si>
    <t>г. Нальчик, ул. Калмыкова, 237</t>
  </si>
  <si>
    <t>г. Нальчик, ул. Кирова, 357</t>
  </si>
  <si>
    <t>г. Нальчик, ул. Кешокова,  55</t>
  </si>
  <si>
    <t>г. Нальчик, ул. Пушкина, 4</t>
  </si>
  <si>
    <t>г. Нальчик, ул. Чайковского,  12</t>
  </si>
  <si>
    <t>г. Нальчик, ул. Чайковского,  16</t>
  </si>
  <si>
    <t>г. Нальчик, ул.Московская, 2</t>
  </si>
  <si>
    <t>г..Нальчик, ул. Тырныаузский проезд, 12</t>
  </si>
  <si>
    <t>г. Тырныауз, пр. Эльбрусский, 83</t>
  </si>
  <si>
    <t>г. Тырныауз, ул. Мусукаева, 12</t>
  </si>
  <si>
    <t>г. Тырныауз, ул. Мусукаева, 6</t>
  </si>
  <si>
    <t>г. Тырныауз, ул. Мусукаева, 10</t>
  </si>
  <si>
    <t>г. Тырныауз, ул. Мусукаева, 6а</t>
  </si>
  <si>
    <t>г. Тырныауз, пр. Эльбрусский, 29</t>
  </si>
  <si>
    <t>г. Тырныауз, пр. Эльбрусский, 31</t>
  </si>
  <si>
    <t>г. Тырныауз, пр. Эльбрусский, 36</t>
  </si>
  <si>
    <t>г. Тырныауз, ул.Мусукаева, 8</t>
  </si>
  <si>
    <t>г. Тырныауз, пр. Эльбрусский, 4</t>
  </si>
  <si>
    <t>г. Тырныауз, пр. Эльбрусский, 33</t>
  </si>
  <si>
    <t>г. Тырныауз, ул. Отарова, 13</t>
  </si>
  <si>
    <t>г. Тырныауз,  ул. Отарова, 15</t>
  </si>
  <si>
    <t>г. Тырныауз,  ул. Баксанская, 10а</t>
  </si>
  <si>
    <t>г. Баксан, ул. им.Ю.А. Гагарина, 6а</t>
  </si>
  <si>
    <t>г. Баксан, ул. Фрунзе, 5</t>
  </si>
  <si>
    <t>г. Прохдладный, ул. Пролетарская, 7</t>
  </si>
  <si>
    <t>г. Прохдладный, ул. Строительная, 62</t>
  </si>
  <si>
    <t>г. Нальчик, пр.Кулиева, 2а</t>
  </si>
  <si>
    <t>г. Тырныауз, пр.Эльбрусский, 40</t>
  </si>
  <si>
    <t>п.Терскол, ул.Эльбрусский, 15</t>
  </si>
  <si>
    <t>г. Нальчик, ул. Мальбахова, 16</t>
  </si>
  <si>
    <t>г. Нальчик, ул. Мальбахова, 28 б</t>
  </si>
  <si>
    <t>65</t>
  </si>
  <si>
    <t>58</t>
  </si>
  <si>
    <t>60</t>
  </si>
  <si>
    <t>62</t>
  </si>
  <si>
    <t>61</t>
  </si>
  <si>
    <t>66</t>
  </si>
  <si>
    <t>63</t>
  </si>
  <si>
    <t>68</t>
  </si>
  <si>
    <t>64</t>
  </si>
  <si>
    <t>67</t>
  </si>
  <si>
    <t>69</t>
  </si>
  <si>
    <t>70</t>
  </si>
  <si>
    <t>71</t>
  </si>
  <si>
    <t>72</t>
  </si>
  <si>
    <t>с.п. Яникой. ул. Байсултанова, 16</t>
  </si>
  <si>
    <t xml:space="preserve">г. п. Чегем, ул. Надречная, 2 </t>
  </si>
  <si>
    <t>Зольский муниципальный район</t>
  </si>
  <si>
    <t>Итого по Зольскому району</t>
  </si>
  <si>
    <t>г. Прохладный, ул. Шаумяна, 16</t>
  </si>
  <si>
    <t>г.п. Залукокоаже, ул. Озерная, 2</t>
  </si>
  <si>
    <t xml:space="preserve"> Ремонт фасада</t>
  </si>
  <si>
    <t>г. Майский, ул. Гагарина, 26</t>
  </si>
  <si>
    <t>г. Нальчик, ул. Кооперативный, 5</t>
  </si>
  <si>
    <t>г. Нальчик, ул. Кулиева, 24</t>
  </si>
  <si>
    <t>г. Нальчик, ул. Кулиева, 26</t>
  </si>
  <si>
    <t>г. Нальчик, ул. Мусукаева, 36</t>
  </si>
  <si>
    <t>г. Нальчик, ул. Профсоюзная, 212</t>
  </si>
  <si>
    <t>г. Нальчик, ул. Горького,72</t>
  </si>
  <si>
    <t>г. Нальчик, ул. Идарова, 3</t>
  </si>
  <si>
    <t>г. Нальчик, ул. Идарова, 56_А</t>
  </si>
  <si>
    <t>2111.85</t>
  </si>
  <si>
    <t>г. Нальчик, ул.Калинина, 264</t>
  </si>
  <si>
    <t>г. Нальчик, ул. Неделина, 3</t>
  </si>
  <si>
    <t>г. Нальчик, ул. Неделина, 17</t>
  </si>
  <si>
    <t>г. Нальчик, ул. Неделина, 7_А</t>
  </si>
  <si>
    <t>г. Нальчик, ул. Байсултанова, 17</t>
  </si>
  <si>
    <t>г. Нальчик, ул. Идарова, 56_Б</t>
  </si>
  <si>
    <t>г. Нальчик, ул. Идарова, 56_В</t>
  </si>
  <si>
    <t>г. Нальчик, ул. Калмыкова, 229</t>
  </si>
  <si>
    <t>г. Нальчик, ул. Калмыкова, 235</t>
  </si>
  <si>
    <t>г. Нальчик, ул. Калмыкова, 247</t>
  </si>
  <si>
    <t>г. Нальчик, ул. Неделина, 15</t>
  </si>
  <si>
    <t>г. Баксан, пр. Ленина, 130</t>
  </si>
  <si>
    <t>г. Баксан, ул. им. Калмыкова Р.А., 94</t>
  </si>
  <si>
    <t>г. Баксан, пр. Ленина, 136</t>
  </si>
  <si>
    <t>59</t>
  </si>
  <si>
    <t>г. Нарткала, ул. Ватутина, 18</t>
  </si>
  <si>
    <t>г. Нарткала, ул. Гурфова, 23</t>
  </si>
  <si>
    <t>г. Нарткала, ул. Борукаева, 50</t>
  </si>
  <si>
    <t>г. Нарткала, ул. Ленина, 91</t>
  </si>
  <si>
    <t>г. Нарткала, ул. Ленина, 71</t>
  </si>
  <si>
    <t>г. Нарткала, ул. Ленина, 63</t>
  </si>
  <si>
    <t>г. Нарткала, ул. Ленина, 105</t>
  </si>
  <si>
    <t>г. Нарткала, ул. Борукаева, 1</t>
  </si>
  <si>
    <t>г.Тырныауз , ул. Эльбрусский, 33</t>
  </si>
  <si>
    <t>73</t>
  </si>
  <si>
    <t>3000000 *</t>
  </si>
  <si>
    <t>3000000*</t>
  </si>
  <si>
    <t>6000000*</t>
  </si>
  <si>
    <t>9000000*</t>
  </si>
  <si>
    <t>г.Тырныауз , ул. Мизиева, 19</t>
  </si>
  <si>
    <t>г. Нальчик, ул. Кирова, 345</t>
  </si>
  <si>
    <t>г. Прохладный, ул. Свободы,  62</t>
  </si>
  <si>
    <t>г. Прохладный, ул. Свободы,  93</t>
  </si>
  <si>
    <t>г. Прохладный, ул. Карла Маркса, 41</t>
  </si>
  <si>
    <t>г. Прохладный, ул. Ленина, 85</t>
  </si>
  <si>
    <t>г. Прохладный, ул. Свободы, 179</t>
  </si>
  <si>
    <t>г. Прохладный, ул. Свободы, 105</t>
  </si>
  <si>
    <t>г. Прохладный, ул. Ст. Разина, 19</t>
  </si>
  <si>
    <t>г. Терек, ул. Бесланеева, 1</t>
  </si>
  <si>
    <t>г. Терек, ул. Гуважокова, 49</t>
  </si>
  <si>
    <t>с.  Ново-Хамидие, ул. Октябрьская, 14</t>
  </si>
  <si>
    <t>г. Майский, ул. Промышленная, 1</t>
  </si>
  <si>
    <t>г. Баксан, ул. им. Революционная,  10</t>
  </si>
  <si>
    <t>г. Прохладный, ул. Гагарина, 26</t>
  </si>
  <si>
    <t>г. Прохладный, ул. Головко, 52</t>
  </si>
  <si>
    <t>г. Прохладный, ул. Головко, 54</t>
  </si>
  <si>
    <t>г. Прохладный, ул. Свободы, 246/2</t>
  </si>
  <si>
    <t>г. Прохладный, ул. Свободы, 246/6</t>
  </si>
  <si>
    <t>г. Прохладный, ул. Свободы, 78</t>
  </si>
  <si>
    <t>г. Прохладный, ул. Свободы, 89</t>
  </si>
  <si>
    <t>с. Учебное, Микрорайон 1, 11</t>
  </si>
  <si>
    <t>с.п.Бабугент, ул. Мечиева, 80</t>
  </si>
  <si>
    <t>г. Нальчик, ул.Калинина, 260_Б</t>
  </si>
  <si>
    <t>г. Прохладный, ул. Карла Маркса, 26</t>
  </si>
  <si>
    <t>с.п. Заречное, ул. Зеленная,  6</t>
  </si>
  <si>
    <t>г. Нальчик, ул. Ашурова, 12</t>
  </si>
  <si>
    <t>г. Нальчик, ул. Ашурова, 18</t>
  </si>
  <si>
    <t>г. Нальчик, ул. Ашурова, 20</t>
  </si>
  <si>
    <t>г. Нальчик, ул. Ашурова, 28</t>
  </si>
  <si>
    <t xml:space="preserve">г. Нальчик, ул. 2-й Таманской Дивизии, 426 </t>
  </si>
  <si>
    <t>с. Благовещенка, Ленина, 100</t>
  </si>
  <si>
    <t>с. Благовещенка, Ленина, 94</t>
  </si>
  <si>
    <t>г. Баксан, ул. им. Ю.А. Гагарина,  2 "а"</t>
  </si>
  <si>
    <t>г.п.Чегем, ул. Шаковых, 98</t>
  </si>
  <si>
    <t>г. Тырныауз, пр. Эльбрусский, 69</t>
  </si>
  <si>
    <t>г. Тырныауз, пр. Эльбрусский, 38</t>
  </si>
  <si>
    <t>с. Октябрьское,
ул. 50 лет Октября, 32</t>
  </si>
  <si>
    <t>1600.0</t>
  </si>
  <si>
    <t>112.5</t>
  </si>
  <si>
    <t>г. Нальчик, Пачева, 5</t>
  </si>
  <si>
    <t>г. Нальчик, ул. Ногмова, 71</t>
  </si>
  <si>
    <t>12000000*</t>
  </si>
  <si>
    <t>5000000*</t>
  </si>
  <si>
    <t>11000000*</t>
  </si>
  <si>
    <t>50000000*</t>
  </si>
  <si>
    <t>21000000*</t>
  </si>
  <si>
    <t>27000000*</t>
  </si>
  <si>
    <t>г. Нальчик, ул. Ленина,  39</t>
  </si>
  <si>
    <t>74</t>
  </si>
  <si>
    <t>75</t>
  </si>
  <si>
    <t xml:space="preserve">Целевым  показателем реализации краткосрочного плана является проведение капитального ремонта в 198 многоквартирных домах общей площадью 626789,04 кв.м, </t>
  </si>
  <si>
    <t>Установка коллективных (общедомо-вых) ПУ и УУ, руб.</t>
  </si>
  <si>
    <t>За счет предоставления субсидий из республиканского бюджета Кабардино-Балкарской Республики в 2023 году</t>
  </si>
  <si>
    <t>За счет предоставления субсидий из республиканского бюджета Кабардино-Балкарской Республики в 2024 году</t>
  </si>
  <si>
    <t>п. Кашхатау ул. Зукаева ,7</t>
  </si>
  <si>
    <t>с.п. Бабугент, ул. Мечиева, 88</t>
  </si>
  <si>
    <t>г. Нальчик, ул. Ленина,  59 А</t>
  </si>
  <si>
    <t>г. Нальчик, ул. Карашаева, 20 А</t>
  </si>
  <si>
    <t>г. Нальчик, ул. Московская, 6</t>
  </si>
  <si>
    <t>г. .Нальчик, ул. Московская, 4</t>
  </si>
  <si>
    <t>г. Нальчик, ул. Атажукина, 6</t>
  </si>
  <si>
    <t>г. Нальчик, ул. Ашурова, 26</t>
  </si>
  <si>
    <t>г. Нальчик, ул. Байсултанова, 25</t>
  </si>
  <si>
    <t>г. Нальчик, ул. Московская, 14</t>
  </si>
  <si>
    <t>г. Нальчик, ул. Мечникова, 173</t>
  </si>
  <si>
    <t>г. Нальчик, ул. Шалушкинская, 3</t>
  </si>
  <si>
    <t>г. Прохладный, ул. Свободы,  200</t>
  </si>
  <si>
    <t>г. Тырныауз, ул. Баксанская, 8а</t>
  </si>
  <si>
    <t>г. Прохладный, ул. Карла Маркса, 2/2</t>
  </si>
  <si>
    <t>г. Прохладный, ул. Карла Маркса, 2/4</t>
  </si>
  <si>
    <t>г. Прохладный, ул. Карла Маркса, 17</t>
  </si>
  <si>
    <t>г. Прохладный, ул. Остапенко, 20</t>
  </si>
  <si>
    <t>г. Прохладный, ул. Остапенко, 22</t>
  </si>
  <si>
    <t>г. Прохладный, ул. Остапенко, 24</t>
  </si>
  <si>
    <t>г. Прохладный, ул. Петренко, 60</t>
  </si>
  <si>
    <t>г. Прохладный, ул. Свободы, 72</t>
  </si>
  <si>
    <t>г. Прохладный, ул. Свободы, 91</t>
  </si>
  <si>
    <t>п.Кашхатау, ул Уянаева, 77</t>
  </si>
  <si>
    <t>с.п. Бабугент, ул. Мечиева, 78</t>
  </si>
  <si>
    <t>* финансирование работ по замене лифтов за счет бюджета Кабардино-Балкарской Республики осуществляется в соответствии с постановлениюем Правительства Кабардино-Балкарской Республики от 3 ноября 2022 г. № 235-ПП «Об утверждении Порядка предоставления субсидий из республиканского бюджета Кабардино-Балкарской Республики Некоммерческому фонду «Региональный оператор капитального ремонта многоквартирных домов Кабардино-Балкарской Республики» на возмещение затрат на проведение капитального ремонта общего имущества в многоквартирных домах в части замены лифтового оборудования, признанного непригодным для эксплуатации» и будет уточняться в соответствии с законом Кабардино-Балкарской Республики о республиканском бюджете Кабардино-Балкарской Республики.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</si>
</sst>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  <numFmt numFmtId="166" formatCode="#,##0.0\ _₽"/>
  </numFmts>
  <fonts count="19" x14ac:knownFonts="1"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8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0" fontId="17" fillId="0" borderId="0"/>
  </cellStyleXfs>
  <cellXfs count="288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0" fillId="0" borderId="0" xfId="0" applyFill="1"/>
    <xf numFmtId="0" fontId="5" fillId="2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3" fillId="4" borderId="0" xfId="0" applyFont="1" applyFill="1"/>
    <xf numFmtId="0" fontId="2" fillId="4" borderId="0" xfId="0" applyFont="1" applyFill="1"/>
    <xf numFmtId="0" fontId="0" fillId="4" borderId="0" xfId="0" applyFill="1"/>
    <xf numFmtId="0" fontId="6" fillId="4" borderId="0" xfId="0" applyFont="1" applyFill="1" applyAlignment="1"/>
    <xf numFmtId="49" fontId="7" fillId="2" borderId="0" xfId="0" applyNumberFormat="1" applyFont="1" applyFill="1"/>
    <xf numFmtId="49" fontId="1" fillId="2" borderId="0" xfId="0" applyNumberFormat="1" applyFont="1" applyFill="1"/>
    <xf numFmtId="0" fontId="1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43" fontId="6" fillId="2" borderId="1" xfId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4" fontId="7" fillId="0" borderId="1" xfId="3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0" fillId="0" borderId="1" xfId="0" applyFill="1" applyBorder="1"/>
    <xf numFmtId="43" fontId="5" fillId="0" borderId="1" xfId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165" fontId="6" fillId="2" borderId="1" xfId="1" applyNumberFormat="1" applyFont="1" applyFill="1" applyBorder="1" applyAlignment="1">
      <alignment vertical="center" wrapText="1"/>
    </xf>
    <xf numFmtId="4" fontId="7" fillId="0" borderId="1" xfId="3" applyNumberFormat="1" applyFont="1" applyBorder="1" applyAlignment="1">
      <alignment vertical="center"/>
    </xf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/>
    <xf numFmtId="0" fontId="5" fillId="2" borderId="1" xfId="0" applyFont="1" applyFill="1" applyBorder="1" applyAlignment="1" applyProtection="1">
      <alignment vertical="center" wrapText="1"/>
      <protection hidden="1"/>
    </xf>
    <xf numFmtId="2" fontId="7" fillId="2" borderId="1" xfId="0" applyNumberFormat="1" applyFont="1" applyFill="1" applyBorder="1" applyAlignment="1"/>
    <xf numFmtId="0" fontId="5" fillId="2" borderId="1" xfId="0" applyFont="1" applyFill="1" applyBorder="1" applyAlignment="1"/>
    <xf numFmtId="1" fontId="14" fillId="2" borderId="1" xfId="0" applyNumberFormat="1" applyFont="1" applyFill="1" applyBorder="1" applyAlignment="1">
      <alignment vertical="center"/>
    </xf>
    <xf numFmtId="43" fontId="14" fillId="2" borderId="1" xfId="1" applyFont="1" applyFill="1" applyBorder="1" applyAlignment="1">
      <alignment vertical="center"/>
    </xf>
    <xf numFmtId="165" fontId="14" fillId="2" borderId="1" xfId="1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1" fontId="5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/>
    </xf>
    <xf numFmtId="4" fontId="7" fillId="2" borderId="1" xfId="1" applyNumberFormat="1" applyFont="1" applyFill="1" applyBorder="1" applyAlignment="1">
      <alignment vertical="center"/>
    </xf>
    <xf numFmtId="0" fontId="7" fillId="2" borderId="1" xfId="0" applyFont="1" applyFill="1" applyBorder="1" applyAlignment="1" applyProtection="1">
      <alignment vertical="center" wrapText="1"/>
      <protection hidden="1"/>
    </xf>
    <xf numFmtId="4" fontId="7" fillId="2" borderId="1" xfId="0" applyNumberFormat="1" applyFont="1" applyFill="1" applyBorder="1" applyAlignment="1">
      <alignment vertical="center"/>
    </xf>
    <xf numFmtId="43" fontId="14" fillId="2" borderId="1" xfId="1" applyFont="1" applyFill="1" applyBorder="1" applyAlignment="1" applyProtection="1">
      <alignment vertical="center" wrapText="1"/>
      <protection hidden="1"/>
    </xf>
    <xf numFmtId="165" fontId="14" fillId="2" borderId="1" xfId="1" applyNumberFormat="1" applyFont="1" applyFill="1" applyBorder="1" applyAlignment="1" applyProtection="1">
      <alignment vertical="center" wrapText="1"/>
      <protection hidden="1"/>
    </xf>
    <xf numFmtId="43" fontId="5" fillId="2" borderId="1" xfId="1" applyFont="1" applyFill="1" applyBorder="1" applyAlignment="1">
      <alignment vertical="center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/>
    <xf numFmtId="0" fontId="7" fillId="0" borderId="1" xfId="3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vertical="center"/>
    </xf>
    <xf numFmtId="43" fontId="5" fillId="2" borderId="1" xfId="1" applyFont="1" applyFill="1" applyBorder="1" applyAlignment="1">
      <alignment vertical="top"/>
    </xf>
    <xf numFmtId="1" fontId="6" fillId="2" borderId="1" xfId="0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/>
    </xf>
    <xf numFmtId="43" fontId="5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 wrapText="1"/>
    </xf>
    <xf numFmtId="43" fontId="14" fillId="2" borderId="1" xfId="1" applyFont="1" applyFill="1" applyBorder="1" applyAlignment="1">
      <alignment horizontal="right" vertical="center"/>
    </xf>
    <xf numFmtId="165" fontId="14" fillId="2" borderId="1" xfId="1" applyNumberFormat="1" applyFont="1" applyFill="1" applyBorder="1" applyAlignment="1">
      <alignment horizontal="right" vertical="center"/>
    </xf>
    <xf numFmtId="43" fontId="5" fillId="2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 applyAlignment="1">
      <alignment horizontal="right" vertical="center" wrapText="1"/>
    </xf>
    <xf numFmtId="43" fontId="6" fillId="2" borderId="1" xfId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left" vertical="center"/>
    </xf>
    <xf numFmtId="43" fontId="5" fillId="2" borderId="1" xfId="1" applyNumberFormat="1" applyFont="1" applyFill="1" applyBorder="1" applyAlignment="1">
      <alignment horizontal="right" vertical="center"/>
    </xf>
    <xf numFmtId="43" fontId="5" fillId="2" borderId="1" xfId="1" applyNumberFormat="1" applyFont="1" applyFill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/>
    </xf>
    <xf numFmtId="43" fontId="7" fillId="0" borderId="1" xfId="0" applyNumberFormat="1" applyFont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vertical="center"/>
    </xf>
    <xf numFmtId="43" fontId="7" fillId="2" borderId="1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3" fontId="6" fillId="2" borderId="6" xfId="1" applyFont="1" applyFill="1" applyBorder="1" applyAlignment="1">
      <alignment vertical="center" wrapText="1"/>
    </xf>
    <xf numFmtId="165" fontId="6" fillId="2" borderId="6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right" vertical="center"/>
    </xf>
    <xf numFmtId="43" fontId="6" fillId="2" borderId="1" xfId="1" applyFont="1" applyFill="1" applyBorder="1" applyAlignment="1">
      <alignment horizontal="right"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6" fontId="5" fillId="2" borderId="1" xfId="0" applyNumberFormat="1" applyFont="1" applyFill="1" applyBorder="1" applyAlignment="1">
      <alignment vertical="center" wrapText="1"/>
    </xf>
    <xf numFmtId="166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0" fontId="2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wrapText="1"/>
    </xf>
    <xf numFmtId="4" fontId="18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/>
    <xf numFmtId="0" fontId="0" fillId="0" borderId="3" xfId="0" applyFill="1" applyBorder="1"/>
    <xf numFmtId="0" fontId="0" fillId="2" borderId="3" xfId="0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43" fontId="5" fillId="0" borderId="3" xfId="1" applyFont="1" applyFill="1" applyBorder="1" applyAlignment="1">
      <alignment vertical="center" wrapText="1"/>
    </xf>
    <xf numFmtId="0" fontId="3" fillId="0" borderId="3" xfId="0" applyFont="1" applyFill="1" applyBorder="1"/>
    <xf numFmtId="43" fontId="6" fillId="0" borderId="3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vertical="center" wrapText="1"/>
    </xf>
    <xf numFmtId="0" fontId="2" fillId="0" borderId="3" xfId="0" applyFont="1" applyFill="1" applyBorder="1"/>
    <xf numFmtId="43" fontId="5" fillId="2" borderId="3" xfId="1" applyFont="1" applyFill="1" applyBorder="1" applyAlignment="1">
      <alignment vertical="center" wrapText="1"/>
    </xf>
    <xf numFmtId="4" fontId="2" fillId="0" borderId="3" xfId="0" applyNumberFormat="1" applyFont="1" applyBorder="1"/>
    <xf numFmtId="43" fontId="14" fillId="2" borderId="3" xfId="1" applyFont="1" applyFill="1" applyBorder="1" applyAlignment="1">
      <alignment vertical="center"/>
    </xf>
    <xf numFmtId="0" fontId="5" fillId="0" borderId="3" xfId="0" applyNumberFormat="1" applyFont="1" applyFill="1" applyBorder="1"/>
    <xf numFmtId="43" fontId="14" fillId="2" borderId="3" xfId="1" applyFont="1" applyFill="1" applyBorder="1" applyAlignment="1" applyProtection="1">
      <alignment vertical="center" wrapText="1"/>
      <protection hidden="1"/>
    </xf>
    <xf numFmtId="0" fontId="6" fillId="0" borderId="3" xfId="0" applyFont="1" applyFill="1" applyBorder="1"/>
    <xf numFmtId="0" fontId="6" fillId="0" borderId="3" xfId="0" applyFont="1" applyFill="1" applyBorder="1" applyAlignment="1"/>
    <xf numFmtId="0" fontId="0" fillId="0" borderId="5" xfId="0" applyFill="1" applyBorder="1"/>
    <xf numFmtId="0" fontId="4" fillId="0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/>
    </xf>
    <xf numFmtId="43" fontId="14" fillId="2" borderId="3" xfId="1" applyFont="1" applyFill="1" applyBorder="1" applyAlignment="1">
      <alignment horizontal="right" vertical="center"/>
    </xf>
    <xf numFmtId="43" fontId="6" fillId="2" borderId="3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43" fontId="7" fillId="0" borderId="1" xfId="0" applyNumberFormat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vertical="center"/>
    </xf>
    <xf numFmtId="43" fontId="13" fillId="0" borderId="1" xfId="0" applyNumberFormat="1" applyFont="1" applyFill="1" applyBorder="1" applyAlignment="1">
      <alignment horizontal="right" vertical="center" wrapText="1"/>
    </xf>
    <xf numFmtId="43" fontId="7" fillId="0" borderId="1" xfId="0" applyNumberFormat="1" applyFon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right" vertical="center"/>
    </xf>
    <xf numFmtId="43" fontId="6" fillId="0" borderId="1" xfId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4" fontId="6" fillId="2" borderId="0" xfId="0" applyNumberFormat="1" applyFont="1" applyFill="1" applyAlignment="1">
      <alignment horizontal="center"/>
    </xf>
    <xf numFmtId="4" fontId="14" fillId="2" borderId="3" xfId="0" applyNumberFormat="1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43" fontId="6" fillId="2" borderId="3" xfId="1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wrapText="1"/>
    </xf>
    <xf numFmtId="0" fontId="5" fillId="2" borderId="1" xfId="0" applyFont="1" applyFill="1" applyBorder="1" applyAlignment="1"/>
    <xf numFmtId="0" fontId="6" fillId="2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14" fillId="2" borderId="3" xfId="1" applyFont="1" applyFill="1" applyBorder="1" applyAlignment="1">
      <alignment horizontal="center" vertical="center"/>
    </xf>
    <xf numFmtId="43" fontId="14" fillId="2" borderId="5" xfId="1" applyFont="1" applyFill="1" applyBorder="1" applyAlignment="1">
      <alignment horizontal="center" vertical="center"/>
    </xf>
    <xf numFmtId="43" fontId="14" fillId="2" borderId="4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639714</xdr:colOff>
      <xdr:row>161</xdr:row>
      <xdr:rowOff>243128</xdr:rowOff>
    </xdr:from>
    <xdr:ext cx="71967" cy="194651"/>
    <xdr:sp macro="" textlink="">
      <xdr:nvSpPr>
        <xdr:cNvPr id="2" name="Text Box 364">
          <a:extLst>
            <a:ext uri="{FF2B5EF4-FFF2-40B4-BE49-F238E27FC236}">
              <a16:creationId xmlns:a16="http://schemas.microsoft.com/office/drawing/2014/main" xmlns="" id="{A79886E5-D46D-4128-8755-4D6D305AD1A3}"/>
            </a:ext>
          </a:extLst>
        </xdr:cNvPr>
        <xdr:cNvSpPr txBox="1">
          <a:spLocks noChangeArrowheads="1"/>
        </xdr:cNvSpPr>
      </xdr:nvSpPr>
      <xdr:spPr bwMode="auto">
        <a:xfrm>
          <a:off x="22668441" y="60579673"/>
          <a:ext cx="71967" cy="19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639714</xdr:colOff>
      <xdr:row>162</xdr:row>
      <xdr:rowOff>0</xdr:rowOff>
    </xdr:from>
    <xdr:ext cx="71967" cy="194651"/>
    <xdr:sp macro="" textlink="">
      <xdr:nvSpPr>
        <xdr:cNvPr id="3" name="Text Box 364">
          <a:extLst>
            <a:ext uri="{FF2B5EF4-FFF2-40B4-BE49-F238E27FC236}">
              <a16:creationId xmlns:a16="http://schemas.microsoft.com/office/drawing/2014/main" xmlns="" id="{F7B08985-DC56-462B-A38C-7B1BDD1776DB}"/>
            </a:ext>
          </a:extLst>
        </xdr:cNvPr>
        <xdr:cNvSpPr txBox="1">
          <a:spLocks noChangeArrowheads="1"/>
        </xdr:cNvSpPr>
      </xdr:nvSpPr>
      <xdr:spPr bwMode="auto">
        <a:xfrm>
          <a:off x="22668441" y="60579673"/>
          <a:ext cx="71967" cy="19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639714</xdr:colOff>
      <xdr:row>164</xdr:row>
      <xdr:rowOff>0</xdr:rowOff>
    </xdr:from>
    <xdr:ext cx="71967" cy="194651"/>
    <xdr:sp macro="" textlink="">
      <xdr:nvSpPr>
        <xdr:cNvPr id="4" name="Text Box 364">
          <a:extLst>
            <a:ext uri="{FF2B5EF4-FFF2-40B4-BE49-F238E27FC236}">
              <a16:creationId xmlns:a16="http://schemas.microsoft.com/office/drawing/2014/main" xmlns="" id="{A6D75323-676B-4DDF-9AF9-FF8FE1D7B0F8}"/>
            </a:ext>
          </a:extLst>
        </xdr:cNvPr>
        <xdr:cNvSpPr txBox="1">
          <a:spLocks noChangeArrowheads="1"/>
        </xdr:cNvSpPr>
      </xdr:nvSpPr>
      <xdr:spPr bwMode="auto">
        <a:xfrm>
          <a:off x="21861414" y="65165528"/>
          <a:ext cx="71967" cy="19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639714</xdr:colOff>
      <xdr:row>164</xdr:row>
      <xdr:rowOff>0</xdr:rowOff>
    </xdr:from>
    <xdr:ext cx="71967" cy="194651"/>
    <xdr:sp macro="" textlink="">
      <xdr:nvSpPr>
        <xdr:cNvPr id="5" name="Text Box 364">
          <a:extLst>
            <a:ext uri="{FF2B5EF4-FFF2-40B4-BE49-F238E27FC236}">
              <a16:creationId xmlns:a16="http://schemas.microsoft.com/office/drawing/2014/main" xmlns="" id="{E08D207F-2499-4E5F-9A88-344FBB805FE2}"/>
            </a:ext>
          </a:extLst>
        </xdr:cNvPr>
        <xdr:cNvSpPr txBox="1">
          <a:spLocks noChangeArrowheads="1"/>
        </xdr:cNvSpPr>
      </xdr:nvSpPr>
      <xdr:spPr bwMode="auto">
        <a:xfrm>
          <a:off x="21861414" y="65322450"/>
          <a:ext cx="71967" cy="19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639714</xdr:colOff>
      <xdr:row>164</xdr:row>
      <xdr:rowOff>0</xdr:rowOff>
    </xdr:from>
    <xdr:ext cx="71967" cy="194651"/>
    <xdr:sp macro="" textlink="">
      <xdr:nvSpPr>
        <xdr:cNvPr id="6" name="Text Box 364">
          <a:extLst>
            <a:ext uri="{FF2B5EF4-FFF2-40B4-BE49-F238E27FC236}">
              <a16:creationId xmlns:a16="http://schemas.microsoft.com/office/drawing/2014/main" xmlns="" id="{FBA4A34C-272B-4ACC-B66B-05ADD51AE739}"/>
            </a:ext>
          </a:extLst>
        </xdr:cNvPr>
        <xdr:cNvSpPr txBox="1">
          <a:spLocks noChangeArrowheads="1"/>
        </xdr:cNvSpPr>
      </xdr:nvSpPr>
      <xdr:spPr bwMode="auto">
        <a:xfrm>
          <a:off x="21861414" y="66827400"/>
          <a:ext cx="71967" cy="19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639714</xdr:colOff>
      <xdr:row>250</xdr:row>
      <xdr:rowOff>243128</xdr:rowOff>
    </xdr:from>
    <xdr:ext cx="71967" cy="194651"/>
    <xdr:sp macro="" textlink="">
      <xdr:nvSpPr>
        <xdr:cNvPr id="10" name="Text Box 364">
          <a:extLst>
            <a:ext uri="{FF2B5EF4-FFF2-40B4-BE49-F238E27FC236}">
              <a16:creationId xmlns:a16="http://schemas.microsoft.com/office/drawing/2014/main" xmlns="" id="{9372EEB5-8CF0-4910-8D2E-533D86908456}"/>
            </a:ext>
          </a:extLst>
        </xdr:cNvPr>
        <xdr:cNvSpPr txBox="1">
          <a:spLocks noChangeArrowheads="1"/>
        </xdr:cNvSpPr>
      </xdr:nvSpPr>
      <xdr:spPr bwMode="auto">
        <a:xfrm>
          <a:off x="21861414" y="66518078"/>
          <a:ext cx="71967" cy="19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811164</xdr:colOff>
      <xdr:row>251</xdr:row>
      <xdr:rowOff>476250</xdr:rowOff>
    </xdr:from>
    <xdr:ext cx="71967" cy="194651"/>
    <xdr:sp macro="" textlink="">
      <xdr:nvSpPr>
        <xdr:cNvPr id="11" name="Text Box 364">
          <a:extLst>
            <a:ext uri="{FF2B5EF4-FFF2-40B4-BE49-F238E27FC236}">
              <a16:creationId xmlns:a16="http://schemas.microsoft.com/office/drawing/2014/main" xmlns="" id="{CDB23175-8DE0-48B8-A800-C7CD922DE479}"/>
            </a:ext>
          </a:extLst>
        </xdr:cNvPr>
        <xdr:cNvSpPr txBox="1">
          <a:spLocks noChangeArrowheads="1"/>
        </xdr:cNvSpPr>
      </xdr:nvSpPr>
      <xdr:spPr bwMode="auto">
        <a:xfrm>
          <a:off x="22032864" y="103993950"/>
          <a:ext cx="71967" cy="19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639714</xdr:colOff>
      <xdr:row>252</xdr:row>
      <xdr:rowOff>0</xdr:rowOff>
    </xdr:from>
    <xdr:ext cx="71967" cy="194651"/>
    <xdr:sp macro="" textlink="">
      <xdr:nvSpPr>
        <xdr:cNvPr id="12" name="Text Box 364">
          <a:extLst>
            <a:ext uri="{FF2B5EF4-FFF2-40B4-BE49-F238E27FC236}">
              <a16:creationId xmlns:a16="http://schemas.microsoft.com/office/drawing/2014/main" xmlns="" id="{69634BEA-3D5B-4877-8085-D309D57B1A91}"/>
            </a:ext>
          </a:extLst>
        </xdr:cNvPr>
        <xdr:cNvSpPr txBox="1">
          <a:spLocks noChangeArrowheads="1"/>
        </xdr:cNvSpPr>
      </xdr:nvSpPr>
      <xdr:spPr bwMode="auto">
        <a:xfrm>
          <a:off x="21861414" y="67379850"/>
          <a:ext cx="71967" cy="19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639714</xdr:colOff>
      <xdr:row>176</xdr:row>
      <xdr:rowOff>0</xdr:rowOff>
    </xdr:from>
    <xdr:ext cx="71967" cy="194651"/>
    <xdr:sp macro="" textlink="">
      <xdr:nvSpPr>
        <xdr:cNvPr id="13" name="Text Box 364">
          <a:extLst>
            <a:ext uri="{FF2B5EF4-FFF2-40B4-BE49-F238E27FC236}">
              <a16:creationId xmlns:a16="http://schemas.microsoft.com/office/drawing/2014/main" xmlns="" id="{A7B7AED9-A601-427F-A26A-836CEE92F42E}"/>
            </a:ext>
          </a:extLst>
        </xdr:cNvPr>
        <xdr:cNvSpPr txBox="1">
          <a:spLocks noChangeArrowheads="1"/>
        </xdr:cNvSpPr>
      </xdr:nvSpPr>
      <xdr:spPr bwMode="auto">
        <a:xfrm>
          <a:off x="21861414" y="67779900"/>
          <a:ext cx="71967" cy="19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639714</xdr:colOff>
      <xdr:row>177</xdr:row>
      <xdr:rowOff>0</xdr:rowOff>
    </xdr:from>
    <xdr:ext cx="71967" cy="194651"/>
    <xdr:sp macro="" textlink="">
      <xdr:nvSpPr>
        <xdr:cNvPr id="14" name="Text Box 364">
          <a:extLst>
            <a:ext uri="{FF2B5EF4-FFF2-40B4-BE49-F238E27FC236}">
              <a16:creationId xmlns:a16="http://schemas.microsoft.com/office/drawing/2014/main" xmlns="" id="{918DA03A-D40F-457D-B445-47E3997F479B}"/>
            </a:ext>
          </a:extLst>
        </xdr:cNvPr>
        <xdr:cNvSpPr txBox="1">
          <a:spLocks noChangeArrowheads="1"/>
        </xdr:cNvSpPr>
      </xdr:nvSpPr>
      <xdr:spPr bwMode="auto">
        <a:xfrm>
          <a:off x="21861414" y="68332350"/>
          <a:ext cx="71967" cy="19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0"/>
  <sheetViews>
    <sheetView tabSelected="1" view="pageBreakPreview" zoomScale="55" zoomScaleNormal="80" zoomScaleSheetLayoutView="55" zoomScalePageLayoutView="70" workbookViewId="0">
      <selection activeCell="J283" sqref="J283"/>
    </sheetView>
  </sheetViews>
  <sheetFormatPr defaultRowHeight="18.75" x14ac:dyDescent="0.3"/>
  <cols>
    <col min="1" max="1" width="7.109375" style="21" customWidth="1"/>
    <col min="2" max="2" width="35.21875" style="9" customWidth="1"/>
    <col min="3" max="3" width="9.21875" style="1" customWidth="1"/>
    <col min="4" max="4" width="7.6640625" style="1" customWidth="1"/>
    <col min="5" max="5" width="13.6640625" style="1" customWidth="1"/>
    <col min="6" max="6" width="18.44140625" style="2" customWidth="1"/>
    <col min="7" max="7" width="14.6640625" style="2" customWidth="1"/>
    <col min="8" max="8" width="13" style="2" customWidth="1"/>
    <col min="9" max="9" width="17.109375" style="2" customWidth="1"/>
    <col min="10" max="10" width="15.44140625" style="1" customWidth="1"/>
    <col min="11" max="11" width="16.88671875" style="2" customWidth="1"/>
    <col min="12" max="12" width="11.88671875" style="1" customWidth="1"/>
    <col min="13" max="13" width="15.6640625" style="1" customWidth="1"/>
    <col min="14" max="14" width="13.5546875" style="1" customWidth="1"/>
    <col min="15" max="15" width="18.21875" style="2" customWidth="1"/>
    <col min="16" max="16" width="10.77734375" style="1" customWidth="1"/>
    <col min="17" max="17" width="14.33203125" style="1" customWidth="1"/>
    <col min="18" max="18" width="24.6640625" style="2" customWidth="1"/>
    <col min="19" max="20" width="28" customWidth="1"/>
  </cols>
  <sheetData>
    <row r="1" spans="1:20" s="6" customFormat="1" ht="26.25" x14ac:dyDescent="0.4">
      <c r="A1" s="20"/>
      <c r="B1" s="9"/>
      <c r="C1" s="12"/>
      <c r="D1" s="12"/>
      <c r="E1" s="12"/>
      <c r="F1" s="11"/>
      <c r="G1" s="11"/>
      <c r="H1" s="11"/>
      <c r="I1" s="11"/>
      <c r="J1" s="12"/>
      <c r="K1" s="11"/>
      <c r="L1" s="12"/>
      <c r="M1" s="255" t="s">
        <v>84</v>
      </c>
      <c r="N1" s="255"/>
      <c r="O1" s="255"/>
      <c r="P1" s="255"/>
      <c r="Q1" s="255"/>
      <c r="R1" s="255"/>
      <c r="S1" s="243"/>
      <c r="T1" s="283"/>
    </row>
    <row r="2" spans="1:20" s="6" customFormat="1" ht="26.25" x14ac:dyDescent="0.4">
      <c r="A2" s="20"/>
      <c r="B2" s="9"/>
      <c r="C2" s="12"/>
      <c r="D2" s="12"/>
      <c r="E2" s="12"/>
      <c r="F2" s="11"/>
      <c r="G2" s="11"/>
      <c r="H2" s="11"/>
      <c r="I2" s="11"/>
      <c r="J2" s="12"/>
      <c r="K2" s="11"/>
      <c r="L2" s="12"/>
      <c r="M2" s="255" t="s">
        <v>83</v>
      </c>
      <c r="N2" s="255"/>
      <c r="O2" s="255"/>
      <c r="P2" s="255"/>
      <c r="Q2" s="255"/>
      <c r="R2" s="255"/>
      <c r="S2" s="243"/>
      <c r="T2" s="283"/>
    </row>
    <row r="3" spans="1:20" s="6" customFormat="1" ht="26.25" x14ac:dyDescent="0.4">
      <c r="A3" s="20"/>
      <c r="B3" s="9"/>
      <c r="C3" s="12"/>
      <c r="D3" s="12"/>
      <c r="E3" s="12"/>
      <c r="F3" s="11"/>
      <c r="G3" s="11"/>
      <c r="H3" s="11"/>
      <c r="I3" s="11"/>
      <c r="J3" s="12"/>
      <c r="K3" s="11"/>
      <c r="L3" s="12"/>
      <c r="M3" s="255" t="s">
        <v>41</v>
      </c>
      <c r="N3" s="255"/>
      <c r="O3" s="255"/>
      <c r="P3" s="255"/>
      <c r="Q3" s="255"/>
      <c r="R3" s="255"/>
      <c r="S3" s="243"/>
      <c r="T3" s="283"/>
    </row>
    <row r="4" spans="1:20" s="6" customFormat="1" ht="26.25" x14ac:dyDescent="0.4">
      <c r="A4" s="20"/>
      <c r="B4" s="9"/>
      <c r="C4" s="12"/>
      <c r="D4" s="12"/>
      <c r="E4" s="12"/>
      <c r="F4" s="11"/>
      <c r="G4" s="11"/>
      <c r="H4" s="11"/>
      <c r="I4" s="11"/>
      <c r="J4" s="12"/>
      <c r="K4" s="11"/>
      <c r="L4" s="12"/>
      <c r="M4" s="22"/>
      <c r="N4" s="22"/>
      <c r="O4" s="22"/>
      <c r="P4" s="22"/>
      <c r="Q4" s="22"/>
      <c r="R4" s="22"/>
      <c r="S4" s="243"/>
      <c r="T4" s="283"/>
    </row>
    <row r="5" spans="1:20" s="6" customFormat="1" ht="26.25" x14ac:dyDescent="0.4">
      <c r="A5" s="20"/>
      <c r="B5" s="9"/>
      <c r="C5" s="12"/>
      <c r="D5" s="12"/>
      <c r="E5" s="12"/>
      <c r="F5" s="11"/>
      <c r="G5" s="11"/>
      <c r="H5" s="11"/>
      <c r="I5" s="11"/>
      <c r="J5" s="12"/>
      <c r="K5" s="11"/>
      <c r="L5" s="12"/>
      <c r="M5" s="22"/>
      <c r="N5" s="22"/>
      <c r="O5" s="22"/>
      <c r="P5" s="22"/>
      <c r="Q5" s="22"/>
      <c r="R5" s="22"/>
      <c r="S5" s="243"/>
      <c r="T5" s="283"/>
    </row>
    <row r="6" spans="1:20" s="6" customFormat="1" x14ac:dyDescent="0.3">
      <c r="A6" s="20"/>
      <c r="B6" s="9"/>
      <c r="C6" s="12"/>
      <c r="D6" s="12"/>
      <c r="E6" s="12"/>
      <c r="F6" s="11"/>
      <c r="G6" s="11"/>
      <c r="H6" s="244" t="s">
        <v>87</v>
      </c>
      <c r="I6" s="244"/>
      <c r="J6" s="244"/>
      <c r="K6" s="11"/>
      <c r="L6" s="12"/>
      <c r="M6" s="13"/>
      <c r="N6" s="13"/>
      <c r="O6" s="13"/>
      <c r="P6" s="13"/>
      <c r="Q6" s="13"/>
      <c r="R6" s="13"/>
      <c r="S6" s="243"/>
      <c r="T6" s="283"/>
    </row>
    <row r="7" spans="1:20" s="6" customFormat="1" ht="20.25" x14ac:dyDescent="0.25">
      <c r="A7" s="257" t="s">
        <v>157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43"/>
      <c r="T7" s="283"/>
    </row>
    <row r="8" spans="1:20" s="6" customFormat="1" x14ac:dyDescent="0.3">
      <c r="A8" s="20"/>
      <c r="B8" s="9"/>
      <c r="C8" s="12"/>
      <c r="D8" s="12"/>
      <c r="E8" s="12"/>
      <c r="F8" s="11"/>
      <c r="G8" s="11"/>
      <c r="H8" s="11"/>
      <c r="I8" s="11"/>
      <c r="J8" s="12"/>
      <c r="K8" s="11"/>
      <c r="L8" s="12"/>
      <c r="M8" s="13"/>
      <c r="N8" s="13"/>
      <c r="O8" s="13"/>
      <c r="P8" s="13"/>
      <c r="Q8" s="13"/>
      <c r="R8" s="13"/>
      <c r="S8" s="243"/>
      <c r="T8" s="284"/>
    </row>
    <row r="9" spans="1:20" s="4" customFormat="1" ht="18.75" customHeight="1" x14ac:dyDescent="0.25">
      <c r="A9" s="260" t="s">
        <v>22</v>
      </c>
      <c r="B9" s="256" t="s">
        <v>0</v>
      </c>
      <c r="C9" s="259" t="s">
        <v>1</v>
      </c>
      <c r="D9" s="259" t="s">
        <v>2</v>
      </c>
      <c r="E9" s="256" t="s">
        <v>3</v>
      </c>
      <c r="F9" s="256" t="s">
        <v>4</v>
      </c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74" t="s">
        <v>5</v>
      </c>
      <c r="S9" s="271" t="s">
        <v>334</v>
      </c>
      <c r="T9" s="271" t="s">
        <v>335</v>
      </c>
    </row>
    <row r="10" spans="1:20" s="4" customFormat="1" ht="197.25" customHeight="1" x14ac:dyDescent="0.25">
      <c r="A10" s="260"/>
      <c r="B10" s="256"/>
      <c r="C10" s="259"/>
      <c r="D10" s="259"/>
      <c r="E10" s="256"/>
      <c r="F10" s="258" t="s">
        <v>6</v>
      </c>
      <c r="G10" s="258" t="s">
        <v>333</v>
      </c>
      <c r="H10" s="258" t="s">
        <v>7</v>
      </c>
      <c r="I10" s="258"/>
      <c r="J10" s="256" t="s">
        <v>8</v>
      </c>
      <c r="K10" s="256"/>
      <c r="L10" s="256" t="s">
        <v>9</v>
      </c>
      <c r="M10" s="256"/>
      <c r="N10" s="256" t="s">
        <v>241</v>
      </c>
      <c r="O10" s="256"/>
      <c r="P10" s="256" t="s">
        <v>10</v>
      </c>
      <c r="Q10" s="256"/>
      <c r="R10" s="274"/>
      <c r="S10" s="271"/>
      <c r="T10" s="271"/>
    </row>
    <row r="11" spans="1:20" s="4" customFormat="1" x14ac:dyDescent="0.25">
      <c r="A11" s="260"/>
      <c r="B11" s="256"/>
      <c r="C11" s="259"/>
      <c r="D11" s="259"/>
      <c r="E11" s="256"/>
      <c r="F11" s="258"/>
      <c r="G11" s="258"/>
      <c r="H11" s="24" t="s">
        <v>11</v>
      </c>
      <c r="I11" s="24" t="s">
        <v>12</v>
      </c>
      <c r="J11" s="23" t="s">
        <v>13</v>
      </c>
      <c r="K11" s="24" t="s">
        <v>12</v>
      </c>
      <c r="L11" s="23" t="s">
        <v>11</v>
      </c>
      <c r="M11" s="23" t="s">
        <v>12</v>
      </c>
      <c r="N11" s="23" t="s">
        <v>11</v>
      </c>
      <c r="O11" s="24" t="s">
        <v>12</v>
      </c>
      <c r="P11" s="23" t="s">
        <v>11</v>
      </c>
      <c r="Q11" s="23" t="s">
        <v>12</v>
      </c>
      <c r="R11" s="274"/>
      <c r="S11" s="271"/>
      <c r="T11" s="271"/>
    </row>
    <row r="12" spans="1:20" s="5" customFormat="1" ht="31.9" customHeight="1" x14ac:dyDescent="0.3">
      <c r="A12" s="275" t="s">
        <v>165</v>
      </c>
      <c r="B12" s="275"/>
      <c r="C12" s="26" t="s">
        <v>14</v>
      </c>
      <c r="D12" s="26" t="s">
        <v>14</v>
      </c>
      <c r="E12" s="28">
        <f t="shared" ref="E12:R12" si="0">E107+E196+E274</f>
        <v>626789.04</v>
      </c>
      <c r="F12" s="28">
        <f t="shared" si="0"/>
        <v>182366329.398</v>
      </c>
      <c r="G12" s="28">
        <f t="shared" si="0"/>
        <v>45226.63</v>
      </c>
      <c r="H12" s="28">
        <f t="shared" si="0"/>
        <v>116362.33</v>
      </c>
      <c r="I12" s="28">
        <f t="shared" si="0"/>
        <v>707500790.39820004</v>
      </c>
      <c r="J12" s="29">
        <f t="shared" si="0"/>
        <v>74</v>
      </c>
      <c r="K12" s="28">
        <f t="shared" si="0"/>
        <v>220637679.51999998</v>
      </c>
      <c r="L12" s="28">
        <f t="shared" si="0"/>
        <v>26462.5</v>
      </c>
      <c r="M12" s="28">
        <f t="shared" si="0"/>
        <v>40946968.105999991</v>
      </c>
      <c r="N12" s="28">
        <f t="shared" si="0"/>
        <v>109922</v>
      </c>
      <c r="O12" s="28">
        <f t="shared" si="0"/>
        <v>250038148.42000008</v>
      </c>
      <c r="P12" s="28">
        <f t="shared" si="0"/>
        <v>408</v>
      </c>
      <c r="Q12" s="28">
        <f t="shared" si="0"/>
        <v>192498</v>
      </c>
      <c r="R12" s="28">
        <f t="shared" si="0"/>
        <v>1259070828.3242002</v>
      </c>
      <c r="S12" s="72"/>
      <c r="T12" s="195"/>
    </row>
    <row r="13" spans="1:20" s="8" customFormat="1" ht="31.9" customHeight="1" x14ac:dyDescent="0.3">
      <c r="A13" s="272" t="s">
        <v>118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</row>
    <row r="14" spans="1:20" s="8" customFormat="1" ht="31.9" customHeight="1" x14ac:dyDescent="0.3">
      <c r="A14" s="272" t="s">
        <v>88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</row>
    <row r="15" spans="1:20" s="8" customFormat="1" ht="31.9" customHeight="1" x14ac:dyDescent="0.3">
      <c r="A15" s="30" t="s">
        <v>18</v>
      </c>
      <c r="B15" s="39" t="s">
        <v>94</v>
      </c>
      <c r="C15" s="44">
        <v>1965</v>
      </c>
      <c r="D15" s="44">
        <v>5</v>
      </c>
      <c r="E15" s="70">
        <v>2635.4</v>
      </c>
      <c r="F15" s="220">
        <v>4051308</v>
      </c>
      <c r="G15" s="126">
        <v>0</v>
      </c>
      <c r="H15" s="126">
        <v>755.7</v>
      </c>
      <c r="I15" s="220">
        <v>4994250</v>
      </c>
      <c r="J15" s="126">
        <v>0</v>
      </c>
      <c r="K15" s="126">
        <v>0</v>
      </c>
      <c r="L15" s="126">
        <v>628.4</v>
      </c>
      <c r="M15" s="220">
        <v>392653.2</v>
      </c>
      <c r="N15" s="126">
        <v>1798.5</v>
      </c>
      <c r="O15" s="220">
        <v>2654642.4</v>
      </c>
      <c r="P15" s="126">
        <v>0</v>
      </c>
      <c r="Q15" s="126">
        <v>0</v>
      </c>
      <c r="R15" s="126">
        <f t="shared" ref="R15:R40" si="1">F15+G15+I15+K15+M15+O15+Q15</f>
        <v>12092853.6</v>
      </c>
      <c r="S15" s="196"/>
      <c r="T15" s="69"/>
    </row>
    <row r="16" spans="1:20" s="8" customFormat="1" ht="31.9" customHeight="1" x14ac:dyDescent="0.3">
      <c r="A16" s="30" t="s">
        <v>42</v>
      </c>
      <c r="B16" s="39" t="s">
        <v>95</v>
      </c>
      <c r="C16" s="44">
        <v>1964</v>
      </c>
      <c r="D16" s="44">
        <v>5</v>
      </c>
      <c r="E16" s="70">
        <v>2608.5</v>
      </c>
      <c r="F16" s="220">
        <v>3620456.4</v>
      </c>
      <c r="G16" s="126">
        <v>0</v>
      </c>
      <c r="H16" s="126">
        <v>500</v>
      </c>
      <c r="I16" s="220">
        <v>5141964</v>
      </c>
      <c r="J16" s="126">
        <v>0</v>
      </c>
      <c r="K16" s="126">
        <v>0</v>
      </c>
      <c r="L16" s="126">
        <v>636</v>
      </c>
      <c r="M16" s="220">
        <v>483726</v>
      </c>
      <c r="N16" s="126">
        <v>1650</v>
      </c>
      <c r="O16" s="220">
        <v>2722030.8</v>
      </c>
      <c r="P16" s="126">
        <v>0</v>
      </c>
      <c r="Q16" s="126">
        <v>0</v>
      </c>
      <c r="R16" s="126">
        <f t="shared" si="1"/>
        <v>11968177.199999999</v>
      </c>
      <c r="S16" s="196"/>
      <c r="T16" s="69"/>
    </row>
    <row r="17" spans="1:20" s="8" customFormat="1" ht="31.9" customHeight="1" x14ac:dyDescent="0.3">
      <c r="A17" s="30" t="s">
        <v>43</v>
      </c>
      <c r="B17" s="39" t="s">
        <v>96</v>
      </c>
      <c r="C17" s="44">
        <v>1964</v>
      </c>
      <c r="D17" s="44">
        <v>5</v>
      </c>
      <c r="E17" s="70">
        <v>2603.1</v>
      </c>
      <c r="F17" s="220">
        <v>4101403.2</v>
      </c>
      <c r="G17" s="126">
        <v>0</v>
      </c>
      <c r="H17" s="126">
        <v>648.70000000000005</v>
      </c>
      <c r="I17" s="220">
        <v>4682162.4000000004</v>
      </c>
      <c r="J17" s="126">
        <v>0</v>
      </c>
      <c r="K17" s="126">
        <v>0</v>
      </c>
      <c r="L17" s="126">
        <v>615.29999999999995</v>
      </c>
      <c r="M17" s="220">
        <v>356934</v>
      </c>
      <c r="N17" s="126">
        <v>1743</v>
      </c>
      <c r="O17" s="220">
        <v>2840554.8</v>
      </c>
      <c r="P17" s="126">
        <v>0</v>
      </c>
      <c r="Q17" s="126">
        <v>0</v>
      </c>
      <c r="R17" s="126">
        <f t="shared" si="1"/>
        <v>11981054.400000002</v>
      </c>
      <c r="S17" s="196"/>
      <c r="T17" s="69"/>
    </row>
    <row r="18" spans="1:20" s="8" customFormat="1" ht="31.9" customHeight="1" x14ac:dyDescent="0.3">
      <c r="A18" s="30" t="s">
        <v>19</v>
      </c>
      <c r="B18" s="39" t="s">
        <v>97</v>
      </c>
      <c r="C18" s="44">
        <v>1964</v>
      </c>
      <c r="D18" s="44" t="s">
        <v>19</v>
      </c>
      <c r="E18" s="70">
        <v>2168.8000000000002</v>
      </c>
      <c r="F18" s="220">
        <v>2722806.96</v>
      </c>
      <c r="G18" s="126">
        <v>0</v>
      </c>
      <c r="H18" s="126">
        <v>704.8</v>
      </c>
      <c r="I18" s="220">
        <v>4825373.09</v>
      </c>
      <c r="J18" s="126">
        <v>0</v>
      </c>
      <c r="K18" s="126">
        <v>0</v>
      </c>
      <c r="L18" s="126">
        <v>640</v>
      </c>
      <c r="M18" s="220">
        <v>42906</v>
      </c>
      <c r="N18" s="126">
        <v>1465</v>
      </c>
      <c r="O18" s="220">
        <v>4474148.3499999996</v>
      </c>
      <c r="P18" s="126">
        <v>0</v>
      </c>
      <c r="Q18" s="126">
        <v>0</v>
      </c>
      <c r="R18" s="126">
        <f t="shared" si="1"/>
        <v>12065234.399999999</v>
      </c>
      <c r="S18" s="196"/>
      <c r="T18" s="69"/>
    </row>
    <row r="19" spans="1:20" s="8" customFormat="1" ht="31.9" customHeight="1" x14ac:dyDescent="0.3">
      <c r="A19" s="30" t="s">
        <v>20</v>
      </c>
      <c r="B19" s="39" t="s">
        <v>98</v>
      </c>
      <c r="C19" s="44">
        <v>1964</v>
      </c>
      <c r="D19" s="44">
        <v>5</v>
      </c>
      <c r="E19" s="70">
        <v>2502.8000000000002</v>
      </c>
      <c r="F19" s="220">
        <v>1605436.62</v>
      </c>
      <c r="G19" s="126">
        <v>0</v>
      </c>
      <c r="H19" s="126">
        <v>995</v>
      </c>
      <c r="I19" s="220">
        <v>4800657.3600000003</v>
      </c>
      <c r="J19" s="126">
        <v>0</v>
      </c>
      <c r="K19" s="126">
        <v>0</v>
      </c>
      <c r="L19" s="126">
        <v>0</v>
      </c>
      <c r="M19" s="126">
        <v>0</v>
      </c>
      <c r="N19" s="126">
        <v>1848</v>
      </c>
      <c r="O19" s="220">
        <v>3989304.35</v>
      </c>
      <c r="P19" s="126">
        <v>0</v>
      </c>
      <c r="Q19" s="126">
        <v>0</v>
      </c>
      <c r="R19" s="126">
        <f t="shared" si="1"/>
        <v>10395398.33</v>
      </c>
      <c r="S19" s="196"/>
      <c r="T19" s="69"/>
    </row>
    <row r="20" spans="1:20" s="8" customFormat="1" ht="31.9" customHeight="1" x14ac:dyDescent="0.3">
      <c r="A20" s="30" t="s">
        <v>44</v>
      </c>
      <c r="B20" s="39" t="s">
        <v>99</v>
      </c>
      <c r="C20" s="44">
        <v>1964</v>
      </c>
      <c r="D20" s="44">
        <v>5</v>
      </c>
      <c r="E20" s="70">
        <v>1968</v>
      </c>
      <c r="F20" s="220">
        <v>2950763.09</v>
      </c>
      <c r="G20" s="126">
        <v>0</v>
      </c>
      <c r="H20" s="126">
        <v>560</v>
      </c>
      <c r="I20" s="220">
        <v>4334356.8899999997</v>
      </c>
      <c r="J20" s="126">
        <v>0</v>
      </c>
      <c r="K20" s="126">
        <v>0</v>
      </c>
      <c r="L20" s="126">
        <v>560</v>
      </c>
      <c r="M20" s="220">
        <v>96709.1</v>
      </c>
      <c r="N20" s="126">
        <v>1200</v>
      </c>
      <c r="O20" s="220">
        <v>3671729.84</v>
      </c>
      <c r="P20" s="126">
        <v>0</v>
      </c>
      <c r="Q20" s="126">
        <v>0</v>
      </c>
      <c r="R20" s="126">
        <f t="shared" si="1"/>
        <v>11053558.919999998</v>
      </c>
      <c r="S20" s="196"/>
      <c r="T20" s="69"/>
    </row>
    <row r="21" spans="1:20" s="8" customFormat="1" ht="31.9" customHeight="1" x14ac:dyDescent="0.3">
      <c r="A21" s="30" t="s">
        <v>45</v>
      </c>
      <c r="B21" s="39" t="s">
        <v>100</v>
      </c>
      <c r="C21" s="44">
        <v>1965</v>
      </c>
      <c r="D21" s="44">
        <v>5</v>
      </c>
      <c r="E21" s="70">
        <v>1957.8</v>
      </c>
      <c r="F21" s="220">
        <v>1597128.53</v>
      </c>
      <c r="G21" s="126">
        <v>0</v>
      </c>
      <c r="H21" s="126">
        <v>595</v>
      </c>
      <c r="I21" s="220">
        <v>4133288.45</v>
      </c>
      <c r="J21" s="126">
        <v>0</v>
      </c>
      <c r="K21" s="126">
        <v>0</v>
      </c>
      <c r="L21" s="126">
        <v>527.5</v>
      </c>
      <c r="M21" s="220">
        <v>214869.58</v>
      </c>
      <c r="N21" s="126">
        <v>1680</v>
      </c>
      <c r="O21" s="220">
        <v>3792144.09</v>
      </c>
      <c r="P21" s="126">
        <v>0</v>
      </c>
      <c r="Q21" s="126">
        <v>0</v>
      </c>
      <c r="R21" s="126">
        <f t="shared" si="1"/>
        <v>9737430.6500000004</v>
      </c>
      <c r="S21" s="196"/>
      <c r="T21" s="69"/>
    </row>
    <row r="22" spans="1:20" s="8" customFormat="1" ht="31.9" customHeight="1" x14ac:dyDescent="0.3">
      <c r="A22" s="30" t="s">
        <v>46</v>
      </c>
      <c r="B22" s="39" t="s">
        <v>101</v>
      </c>
      <c r="C22" s="44">
        <v>1964</v>
      </c>
      <c r="D22" s="44">
        <v>5</v>
      </c>
      <c r="E22" s="70">
        <v>2562.3000000000002</v>
      </c>
      <c r="F22" s="220">
        <v>3137826.67</v>
      </c>
      <c r="G22" s="126">
        <v>0</v>
      </c>
      <c r="H22" s="126">
        <v>666.2</v>
      </c>
      <c r="I22" s="220">
        <v>5406363.7999999998</v>
      </c>
      <c r="J22" s="126">
        <v>0</v>
      </c>
      <c r="K22" s="126">
        <v>0</v>
      </c>
      <c r="L22" s="126">
        <v>17.600000000000001</v>
      </c>
      <c r="M22" s="220">
        <v>9308.5</v>
      </c>
      <c r="N22" s="126">
        <v>1848</v>
      </c>
      <c r="O22" s="220">
        <v>3492710.03</v>
      </c>
      <c r="P22" s="126">
        <v>0</v>
      </c>
      <c r="Q22" s="126">
        <v>0</v>
      </c>
      <c r="R22" s="126">
        <f>O22+M22+I22+F22</f>
        <v>12046209</v>
      </c>
      <c r="S22" s="196"/>
      <c r="T22" s="69"/>
    </row>
    <row r="23" spans="1:20" s="8" customFormat="1" ht="31.9" customHeight="1" x14ac:dyDescent="0.3">
      <c r="A23" s="30" t="s">
        <v>21</v>
      </c>
      <c r="B23" s="39" t="s">
        <v>102</v>
      </c>
      <c r="C23" s="44">
        <v>1965</v>
      </c>
      <c r="D23" s="44">
        <v>5</v>
      </c>
      <c r="E23" s="70">
        <v>2431.6</v>
      </c>
      <c r="F23" s="220">
        <v>1995219.17</v>
      </c>
      <c r="G23" s="126">
        <v>0</v>
      </c>
      <c r="H23" s="126">
        <v>710</v>
      </c>
      <c r="I23" s="220">
        <v>4967141.63</v>
      </c>
      <c r="J23" s="126">
        <v>0</v>
      </c>
      <c r="K23" s="126">
        <v>0</v>
      </c>
      <c r="L23" s="126">
        <v>0</v>
      </c>
      <c r="M23" s="126">
        <v>0</v>
      </c>
      <c r="N23" s="126">
        <v>2000</v>
      </c>
      <c r="O23" s="220">
        <v>2543858.7200000002</v>
      </c>
      <c r="P23" s="126">
        <v>0</v>
      </c>
      <c r="Q23" s="126">
        <v>0</v>
      </c>
      <c r="R23" s="126">
        <f t="shared" si="1"/>
        <v>9506219.5199999996</v>
      </c>
      <c r="S23" s="196"/>
      <c r="T23" s="69"/>
    </row>
    <row r="24" spans="1:20" s="8" customFormat="1" ht="31.9" customHeight="1" x14ac:dyDescent="0.3">
      <c r="A24" s="30" t="s">
        <v>47</v>
      </c>
      <c r="B24" s="39" t="s">
        <v>103</v>
      </c>
      <c r="C24" s="44">
        <v>1965</v>
      </c>
      <c r="D24" s="44">
        <v>2</v>
      </c>
      <c r="E24" s="70">
        <v>625.29999999999995</v>
      </c>
      <c r="F24" s="220">
        <v>630181.80000000005</v>
      </c>
      <c r="G24" s="126">
        <v>0</v>
      </c>
      <c r="H24" s="126">
        <v>555.75</v>
      </c>
      <c r="I24" s="220">
        <v>3129888.32</v>
      </c>
      <c r="J24" s="126">
        <v>0</v>
      </c>
      <c r="K24" s="126">
        <v>0</v>
      </c>
      <c r="L24" s="126">
        <v>0</v>
      </c>
      <c r="M24" s="126">
        <v>0</v>
      </c>
      <c r="N24" s="126">
        <v>513.70000000000005</v>
      </c>
      <c r="O24" s="220">
        <v>1302072.25</v>
      </c>
      <c r="P24" s="126">
        <v>0</v>
      </c>
      <c r="Q24" s="126">
        <v>0</v>
      </c>
      <c r="R24" s="126">
        <f t="shared" si="1"/>
        <v>5062142.37</v>
      </c>
      <c r="S24" s="196"/>
      <c r="T24" s="69"/>
    </row>
    <row r="25" spans="1:20" s="8" customFormat="1" ht="31.9" customHeight="1" x14ac:dyDescent="0.3">
      <c r="A25" s="30" t="s">
        <v>48</v>
      </c>
      <c r="B25" s="39" t="s">
        <v>339</v>
      </c>
      <c r="C25" s="44">
        <v>1998</v>
      </c>
      <c r="D25" s="44">
        <v>5</v>
      </c>
      <c r="E25" s="70">
        <v>3430</v>
      </c>
      <c r="F25" s="220">
        <v>0</v>
      </c>
      <c r="G25" s="126">
        <v>0</v>
      </c>
      <c r="H25" s="126">
        <v>0</v>
      </c>
      <c r="I25" s="220">
        <v>0</v>
      </c>
      <c r="J25" s="126">
        <v>0</v>
      </c>
      <c r="K25" s="126">
        <v>0</v>
      </c>
      <c r="L25" s="126">
        <v>0</v>
      </c>
      <c r="M25" s="126">
        <v>0</v>
      </c>
      <c r="N25" s="126"/>
      <c r="O25" s="220">
        <v>2162459.62</v>
      </c>
      <c r="P25" s="126">
        <v>0</v>
      </c>
      <c r="Q25" s="126">
        <v>0</v>
      </c>
      <c r="R25" s="126">
        <f t="shared" si="1"/>
        <v>2162459.62</v>
      </c>
      <c r="S25" s="196"/>
      <c r="T25" s="69"/>
    </row>
    <row r="26" spans="1:20" s="8" customFormat="1" ht="31.9" customHeight="1" x14ac:dyDescent="0.3">
      <c r="A26" s="30" t="s">
        <v>49</v>
      </c>
      <c r="B26" s="39" t="s">
        <v>104</v>
      </c>
      <c r="C26" s="44">
        <v>1966</v>
      </c>
      <c r="D26" s="44">
        <v>5</v>
      </c>
      <c r="E26" s="70">
        <v>2433.6999999999998</v>
      </c>
      <c r="F26" s="220">
        <v>0</v>
      </c>
      <c r="G26" s="126">
        <v>0</v>
      </c>
      <c r="H26" s="126">
        <v>1791.6</v>
      </c>
      <c r="I26" s="226">
        <v>2465105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f t="shared" si="1"/>
        <v>2465105</v>
      </c>
      <c r="S26" s="196"/>
      <c r="T26" s="69"/>
    </row>
    <row r="27" spans="1:20" s="8" customFormat="1" ht="31.9" customHeight="1" x14ac:dyDescent="0.3">
      <c r="A27" s="30" t="s">
        <v>50</v>
      </c>
      <c r="B27" s="39" t="s">
        <v>105</v>
      </c>
      <c r="C27" s="44">
        <v>1965</v>
      </c>
      <c r="D27" s="44">
        <v>5</v>
      </c>
      <c r="E27" s="70">
        <v>2582.3000000000002</v>
      </c>
      <c r="F27" s="220">
        <v>3315114</v>
      </c>
      <c r="G27" s="126">
        <v>0</v>
      </c>
      <c r="H27" s="126">
        <v>658.2</v>
      </c>
      <c r="I27" s="220">
        <v>4895179.2</v>
      </c>
      <c r="J27" s="126">
        <v>0</v>
      </c>
      <c r="K27" s="126">
        <v>0</v>
      </c>
      <c r="L27" s="126">
        <v>636.29999999999995</v>
      </c>
      <c r="M27" s="220">
        <v>439790.4</v>
      </c>
      <c r="N27" s="126">
        <v>1638.75</v>
      </c>
      <c r="O27" s="220">
        <v>4164724.8</v>
      </c>
      <c r="P27" s="126">
        <v>0</v>
      </c>
      <c r="Q27" s="126">
        <v>0</v>
      </c>
      <c r="R27" s="126">
        <f t="shared" si="1"/>
        <v>12814808.399999999</v>
      </c>
      <c r="S27" s="196"/>
      <c r="T27" s="69"/>
    </row>
    <row r="28" spans="1:20" s="8" customFormat="1" ht="31.9" customHeight="1" x14ac:dyDescent="0.3">
      <c r="A28" s="30" t="s">
        <v>51</v>
      </c>
      <c r="B28" s="39" t="s">
        <v>106</v>
      </c>
      <c r="C28" s="44">
        <v>1964</v>
      </c>
      <c r="D28" s="44">
        <v>5</v>
      </c>
      <c r="E28" s="70">
        <v>1969</v>
      </c>
      <c r="F28" s="220">
        <v>1118180.08</v>
      </c>
      <c r="G28" s="126">
        <v>0</v>
      </c>
      <c r="H28" s="126">
        <v>745</v>
      </c>
      <c r="I28" s="220">
        <v>4228393.88</v>
      </c>
      <c r="J28" s="126">
        <v>0</v>
      </c>
      <c r="K28" s="126">
        <v>0</v>
      </c>
      <c r="L28" s="126">
        <v>0</v>
      </c>
      <c r="M28" s="126">
        <v>0</v>
      </c>
      <c r="N28" s="126">
        <v>1431</v>
      </c>
      <c r="O28" s="220">
        <v>1932997.45</v>
      </c>
      <c r="P28" s="126">
        <v>0</v>
      </c>
      <c r="Q28" s="126">
        <v>0</v>
      </c>
      <c r="R28" s="126">
        <f t="shared" si="1"/>
        <v>7279571.4100000001</v>
      </c>
      <c r="S28" s="196"/>
      <c r="T28" s="69"/>
    </row>
    <row r="29" spans="1:20" s="8" customFormat="1" ht="31.9" customHeight="1" x14ac:dyDescent="0.3">
      <c r="A29" s="30" t="s">
        <v>52</v>
      </c>
      <c r="B29" s="39" t="s">
        <v>329</v>
      </c>
      <c r="C29" s="44">
        <v>1961</v>
      </c>
      <c r="D29" s="44">
        <v>4.5</v>
      </c>
      <c r="E29" s="70">
        <v>4686.1000000000004</v>
      </c>
      <c r="F29" s="220"/>
      <c r="G29" s="126"/>
      <c r="H29" s="126"/>
      <c r="I29" s="220"/>
      <c r="J29" s="126"/>
      <c r="K29" s="126"/>
      <c r="L29" s="126"/>
      <c r="M29" s="126"/>
      <c r="N29" s="126">
        <v>4337</v>
      </c>
      <c r="O29" s="220">
        <v>3839690</v>
      </c>
      <c r="P29" s="126"/>
      <c r="Q29" s="126"/>
      <c r="R29" s="126">
        <f t="shared" si="1"/>
        <v>3839690</v>
      </c>
      <c r="S29" s="196"/>
      <c r="T29" s="69"/>
    </row>
    <row r="30" spans="1:20" s="8" customFormat="1" ht="31.9" customHeight="1" x14ac:dyDescent="0.3">
      <c r="A30" s="30" t="s">
        <v>53</v>
      </c>
      <c r="B30" s="33" t="s">
        <v>155</v>
      </c>
      <c r="C30" s="78">
        <v>1963</v>
      </c>
      <c r="D30" s="78">
        <v>3</v>
      </c>
      <c r="E30" s="227">
        <v>1033.5</v>
      </c>
      <c r="F30" s="126">
        <v>212703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f t="shared" si="1"/>
        <v>212703</v>
      </c>
      <c r="S30" s="196"/>
      <c r="T30" s="69"/>
    </row>
    <row r="31" spans="1:20" s="8" customFormat="1" ht="31.9" customHeight="1" x14ac:dyDescent="0.3">
      <c r="A31" s="30" t="s">
        <v>54</v>
      </c>
      <c r="B31" s="39" t="s">
        <v>107</v>
      </c>
      <c r="C31" s="44">
        <v>1964</v>
      </c>
      <c r="D31" s="44">
        <v>5</v>
      </c>
      <c r="E31" s="70">
        <v>3677</v>
      </c>
      <c r="F31" s="220">
        <v>5980140.3999999994</v>
      </c>
      <c r="G31" s="126">
        <v>0</v>
      </c>
      <c r="H31" s="126">
        <v>990</v>
      </c>
      <c r="I31" s="220">
        <v>6118576.2000000002</v>
      </c>
      <c r="J31" s="126">
        <v>0</v>
      </c>
      <c r="K31" s="126">
        <v>0</v>
      </c>
      <c r="L31" s="126">
        <v>0</v>
      </c>
      <c r="M31" s="126">
        <v>0</v>
      </c>
      <c r="N31" s="126">
        <v>2655</v>
      </c>
      <c r="O31" s="220">
        <v>6625605.5999999996</v>
      </c>
      <c r="P31" s="126">
        <v>0</v>
      </c>
      <c r="Q31" s="126">
        <v>0</v>
      </c>
      <c r="R31" s="126">
        <f t="shared" si="1"/>
        <v>18724322.199999999</v>
      </c>
      <c r="S31" s="196"/>
      <c r="T31" s="69"/>
    </row>
    <row r="32" spans="1:20" s="8" customFormat="1" ht="31.9" customHeight="1" x14ac:dyDescent="0.3">
      <c r="A32" s="30" t="s">
        <v>55</v>
      </c>
      <c r="B32" s="39" t="s">
        <v>108</v>
      </c>
      <c r="C32" s="44">
        <v>1964</v>
      </c>
      <c r="D32" s="44">
        <v>4</v>
      </c>
      <c r="E32" s="70">
        <v>2415.9</v>
      </c>
      <c r="F32" s="228">
        <v>4069408.63</v>
      </c>
      <c r="G32" s="126">
        <v>0</v>
      </c>
      <c r="H32" s="126">
        <v>804.8</v>
      </c>
      <c r="I32" s="228">
        <v>4595834.08</v>
      </c>
      <c r="J32" s="126">
        <v>0</v>
      </c>
      <c r="K32" s="126">
        <v>0</v>
      </c>
      <c r="L32" s="126">
        <v>804.8</v>
      </c>
      <c r="M32" s="228">
        <v>200162.27</v>
      </c>
      <c r="N32" s="126">
        <v>1668.2</v>
      </c>
      <c r="O32" s="228">
        <v>2099904</v>
      </c>
      <c r="P32" s="126">
        <v>0</v>
      </c>
      <c r="Q32" s="126">
        <v>0</v>
      </c>
      <c r="R32" s="126">
        <f t="shared" si="1"/>
        <v>10965308.98</v>
      </c>
      <c r="S32" s="196"/>
      <c r="T32" s="69"/>
    </row>
    <row r="33" spans="1:20" s="8" customFormat="1" ht="31.9" customHeight="1" x14ac:dyDescent="0.3">
      <c r="A33" s="30" t="s">
        <v>56</v>
      </c>
      <c r="B33" s="33" t="s">
        <v>156</v>
      </c>
      <c r="C33" s="78">
        <v>1960</v>
      </c>
      <c r="D33" s="78">
        <v>4</v>
      </c>
      <c r="E33" s="227">
        <v>2150.6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624.70000000000005</v>
      </c>
      <c r="M33" s="126">
        <v>428057.68</v>
      </c>
      <c r="N33" s="126"/>
      <c r="O33" s="126"/>
      <c r="P33" s="126">
        <v>0</v>
      </c>
      <c r="Q33" s="126">
        <v>0</v>
      </c>
      <c r="R33" s="126">
        <f t="shared" si="1"/>
        <v>428057.68</v>
      </c>
      <c r="S33" s="196"/>
      <c r="T33" s="69"/>
    </row>
    <row r="34" spans="1:20" s="8" customFormat="1" ht="31.9" customHeight="1" x14ac:dyDescent="0.3">
      <c r="A34" s="30" t="s">
        <v>57</v>
      </c>
      <c r="B34" s="39" t="s">
        <v>109</v>
      </c>
      <c r="C34" s="44">
        <v>1962</v>
      </c>
      <c r="D34" s="44">
        <v>4</v>
      </c>
      <c r="E34" s="70">
        <v>2554.9</v>
      </c>
      <c r="F34" s="220">
        <v>3088189.9</v>
      </c>
      <c r="G34" s="126">
        <v>0</v>
      </c>
      <c r="H34" s="126">
        <v>700</v>
      </c>
      <c r="I34" s="220">
        <v>4326266</v>
      </c>
      <c r="J34" s="126">
        <v>0</v>
      </c>
      <c r="K34" s="126">
        <v>0</v>
      </c>
      <c r="L34" s="126">
        <v>0</v>
      </c>
      <c r="M34" s="126">
        <v>0</v>
      </c>
      <c r="N34" s="126">
        <v>1728</v>
      </c>
      <c r="O34" s="220">
        <v>4312258.5599999996</v>
      </c>
      <c r="P34" s="126">
        <v>0</v>
      </c>
      <c r="Q34" s="126">
        <v>0</v>
      </c>
      <c r="R34" s="126">
        <f t="shared" si="1"/>
        <v>11726714.460000001</v>
      </c>
      <c r="S34" s="196"/>
      <c r="T34" s="69"/>
    </row>
    <row r="35" spans="1:20" s="8" customFormat="1" ht="31.9" customHeight="1" x14ac:dyDescent="0.3">
      <c r="A35" s="30" t="s">
        <v>58</v>
      </c>
      <c r="B35" s="39" t="s">
        <v>110</v>
      </c>
      <c r="C35" s="44">
        <v>1965</v>
      </c>
      <c r="D35" s="44">
        <v>5</v>
      </c>
      <c r="E35" s="70">
        <v>2350.6</v>
      </c>
      <c r="F35" s="220">
        <v>3948606.86</v>
      </c>
      <c r="G35" s="126">
        <v>0</v>
      </c>
      <c r="H35" s="126">
        <v>611.20000000000005</v>
      </c>
      <c r="I35" s="220">
        <v>4350139.32</v>
      </c>
      <c r="J35" s="126">
        <v>0</v>
      </c>
      <c r="K35" s="126">
        <v>0</v>
      </c>
      <c r="L35" s="126">
        <v>641.9</v>
      </c>
      <c r="M35" s="220">
        <v>341309.75</v>
      </c>
      <c r="N35" s="126">
        <v>1886</v>
      </c>
      <c r="O35" s="220">
        <v>3590151.88</v>
      </c>
      <c r="P35" s="126">
        <v>0</v>
      </c>
      <c r="Q35" s="126">
        <v>0</v>
      </c>
      <c r="R35" s="126">
        <f t="shared" si="1"/>
        <v>12230207.809999999</v>
      </c>
      <c r="S35" s="196"/>
      <c r="T35" s="69"/>
    </row>
    <row r="36" spans="1:20" s="8" customFormat="1" ht="32.25" customHeight="1" x14ac:dyDescent="0.3">
      <c r="A36" s="30" t="s">
        <v>59</v>
      </c>
      <c r="B36" s="33" t="s">
        <v>167</v>
      </c>
      <c r="C36" s="176">
        <v>1965</v>
      </c>
      <c r="D36" s="176">
        <v>5</v>
      </c>
      <c r="E36" s="70">
        <v>1824.8</v>
      </c>
      <c r="F36" s="220">
        <v>3827967.16</v>
      </c>
      <c r="G36" s="126">
        <v>0</v>
      </c>
      <c r="H36" s="126">
        <v>2030.72</v>
      </c>
      <c r="I36" s="220">
        <v>4458479.71</v>
      </c>
      <c r="J36" s="126">
        <v>0</v>
      </c>
      <c r="K36" s="126">
        <v>0</v>
      </c>
      <c r="L36" s="126">
        <v>687</v>
      </c>
      <c r="M36" s="220">
        <v>338294.04</v>
      </c>
      <c r="N36" s="126">
        <v>2022</v>
      </c>
      <c r="O36" s="220">
        <v>3804188.95</v>
      </c>
      <c r="P36" s="126">
        <v>0</v>
      </c>
      <c r="Q36" s="126">
        <v>0</v>
      </c>
      <c r="R36" s="126">
        <f t="shared" si="1"/>
        <v>12428929.859999999</v>
      </c>
      <c r="S36" s="197"/>
      <c r="T36" s="69"/>
    </row>
    <row r="37" spans="1:20" s="8" customFormat="1" ht="31.9" customHeight="1" x14ac:dyDescent="0.3">
      <c r="A37" s="30" t="s">
        <v>60</v>
      </c>
      <c r="B37" s="39" t="s">
        <v>111</v>
      </c>
      <c r="C37" s="44">
        <v>1965</v>
      </c>
      <c r="D37" s="44">
        <v>5</v>
      </c>
      <c r="E37" s="70">
        <v>3295.8</v>
      </c>
      <c r="F37" s="220">
        <v>4084053.54</v>
      </c>
      <c r="G37" s="126">
        <v>0</v>
      </c>
      <c r="H37" s="126">
        <v>856.9</v>
      </c>
      <c r="I37" s="220">
        <v>5956726.29</v>
      </c>
      <c r="J37" s="126">
        <v>0</v>
      </c>
      <c r="K37" s="126">
        <v>0</v>
      </c>
      <c r="L37" s="126">
        <v>845</v>
      </c>
      <c r="M37" s="220">
        <v>306271.31</v>
      </c>
      <c r="N37" s="126">
        <v>2288</v>
      </c>
      <c r="O37" s="220">
        <v>4502366.43</v>
      </c>
      <c r="P37" s="126">
        <v>0</v>
      </c>
      <c r="Q37" s="126">
        <v>0</v>
      </c>
      <c r="R37" s="126">
        <f t="shared" si="1"/>
        <v>14849417.57</v>
      </c>
      <c r="S37" s="196"/>
      <c r="T37" s="69"/>
    </row>
    <row r="38" spans="1:20" s="8" customFormat="1" ht="31.9" customHeight="1" x14ac:dyDescent="0.3">
      <c r="A38" s="30" t="s">
        <v>61</v>
      </c>
      <c r="B38" s="39" t="s">
        <v>117</v>
      </c>
      <c r="C38" s="44">
        <v>1965</v>
      </c>
      <c r="D38" s="44">
        <v>3</v>
      </c>
      <c r="E38" s="70">
        <v>570.79999999999995</v>
      </c>
      <c r="F38" s="220">
        <v>1112060.25</v>
      </c>
      <c r="G38" s="126">
        <v>0</v>
      </c>
      <c r="H38" s="126">
        <v>306.60000000000002</v>
      </c>
      <c r="I38" s="220">
        <v>2038204.55</v>
      </c>
      <c r="J38" s="126">
        <v>0</v>
      </c>
      <c r="K38" s="126">
        <v>0</v>
      </c>
      <c r="L38" s="126">
        <v>0</v>
      </c>
      <c r="M38" s="126">
        <v>0</v>
      </c>
      <c r="N38" s="126">
        <v>1090.5999999999999</v>
      </c>
      <c r="O38" s="220">
        <v>872593.95</v>
      </c>
      <c r="P38" s="126">
        <v>0</v>
      </c>
      <c r="Q38" s="126">
        <v>0</v>
      </c>
      <c r="R38" s="126">
        <f t="shared" si="1"/>
        <v>4022858.75</v>
      </c>
      <c r="S38" s="196"/>
      <c r="T38" s="69"/>
    </row>
    <row r="39" spans="1:20" s="8" customFormat="1" ht="31.9" customHeight="1" x14ac:dyDescent="0.3">
      <c r="A39" s="30" t="s">
        <v>62</v>
      </c>
      <c r="B39" s="48" t="s">
        <v>219</v>
      </c>
      <c r="C39" s="45">
        <v>1959</v>
      </c>
      <c r="D39" s="44">
        <v>2</v>
      </c>
      <c r="E39" s="229">
        <v>452.8</v>
      </c>
      <c r="F39" s="126">
        <v>0</v>
      </c>
      <c r="G39" s="126">
        <v>0</v>
      </c>
      <c r="H39" s="220">
        <v>318</v>
      </c>
      <c r="I39" s="226">
        <f t="shared" ref="I39" si="2">H39*6180.38</f>
        <v>1965360.84</v>
      </c>
      <c r="J39" s="126">
        <v>0</v>
      </c>
      <c r="K39" s="126">
        <v>0</v>
      </c>
      <c r="L39" s="126">
        <v>0</v>
      </c>
      <c r="M39" s="126">
        <v>0</v>
      </c>
      <c r="N39" s="220">
        <v>417</v>
      </c>
      <c r="O39" s="220">
        <v>1040631.84</v>
      </c>
      <c r="P39" s="126">
        <v>0</v>
      </c>
      <c r="Q39" s="126">
        <v>0</v>
      </c>
      <c r="R39" s="126">
        <f t="shared" si="1"/>
        <v>3005992.68</v>
      </c>
      <c r="S39" s="196"/>
      <c r="T39" s="69"/>
    </row>
    <row r="40" spans="1:20" s="8" customFormat="1" ht="31.9" customHeight="1" x14ac:dyDescent="0.3">
      <c r="A40" s="30" t="s">
        <v>63</v>
      </c>
      <c r="B40" s="48" t="s">
        <v>220</v>
      </c>
      <c r="C40" s="45">
        <v>1972</v>
      </c>
      <c r="D40" s="44">
        <v>5</v>
      </c>
      <c r="E40" s="229">
        <v>1960.8</v>
      </c>
      <c r="F40" s="126">
        <v>0</v>
      </c>
      <c r="G40" s="126">
        <v>0</v>
      </c>
      <c r="H40" s="220">
        <v>614.5</v>
      </c>
      <c r="I40" s="226">
        <v>4191141.94</v>
      </c>
      <c r="J40" s="126">
        <v>0</v>
      </c>
      <c r="K40" s="126">
        <v>0</v>
      </c>
      <c r="L40" s="126">
        <v>0</v>
      </c>
      <c r="M40" s="126">
        <v>0</v>
      </c>
      <c r="N40" s="220">
        <v>1670</v>
      </c>
      <c r="O40" s="220">
        <v>3503984.95</v>
      </c>
      <c r="P40" s="126"/>
      <c r="Q40" s="126"/>
      <c r="R40" s="126">
        <f t="shared" si="1"/>
        <v>7695126.8900000006</v>
      </c>
      <c r="S40" s="196"/>
      <c r="T40" s="69"/>
    </row>
    <row r="41" spans="1:20" s="8" customFormat="1" ht="31.9" customHeight="1" x14ac:dyDescent="0.3">
      <c r="A41" s="30" t="s">
        <v>64</v>
      </c>
      <c r="B41" s="48" t="s">
        <v>340</v>
      </c>
      <c r="C41" s="45">
        <v>1996</v>
      </c>
      <c r="D41" s="44">
        <v>9</v>
      </c>
      <c r="E41" s="229">
        <v>20850</v>
      </c>
      <c r="F41" s="126">
        <v>0</v>
      </c>
      <c r="G41" s="126">
        <v>0</v>
      </c>
      <c r="H41" s="126">
        <v>0</v>
      </c>
      <c r="I41" s="126">
        <v>0</v>
      </c>
      <c r="J41" s="242">
        <v>7</v>
      </c>
      <c r="K41" s="220">
        <v>19637679.52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220">
        <f>K41</f>
        <v>19637679.52</v>
      </c>
      <c r="S41" s="198"/>
      <c r="T41" s="69"/>
    </row>
    <row r="42" spans="1:20" s="8" customFormat="1" ht="31.9" customHeight="1" x14ac:dyDescent="0.3">
      <c r="A42" s="30" t="s">
        <v>65</v>
      </c>
      <c r="B42" s="39" t="s">
        <v>196</v>
      </c>
      <c r="C42" s="45">
        <v>1995</v>
      </c>
      <c r="D42" s="44">
        <v>9</v>
      </c>
      <c r="E42" s="118">
        <v>13830.5</v>
      </c>
      <c r="F42" s="146">
        <v>0</v>
      </c>
      <c r="G42" s="126">
        <v>0</v>
      </c>
      <c r="H42" s="126">
        <v>0</v>
      </c>
      <c r="I42" s="146">
        <v>0</v>
      </c>
      <c r="J42" s="142">
        <v>5</v>
      </c>
      <c r="K42" s="123">
        <v>15000000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26">
        <v>0</v>
      </c>
      <c r="R42" s="126">
        <v>0</v>
      </c>
      <c r="S42" s="199">
        <v>15000000</v>
      </c>
      <c r="T42" s="69"/>
    </row>
    <row r="43" spans="1:20" s="8" customFormat="1" ht="31.9" customHeight="1" x14ac:dyDescent="0.3">
      <c r="A43" s="30" t="s">
        <v>66</v>
      </c>
      <c r="B43" s="39" t="s">
        <v>341</v>
      </c>
      <c r="C43" s="45">
        <v>1995</v>
      </c>
      <c r="D43" s="44">
        <v>9</v>
      </c>
      <c r="E43" s="118">
        <v>13020.6</v>
      </c>
      <c r="F43" s="146">
        <v>0</v>
      </c>
      <c r="G43" s="126">
        <v>0</v>
      </c>
      <c r="H43" s="126">
        <v>0</v>
      </c>
      <c r="I43" s="146">
        <v>0</v>
      </c>
      <c r="J43" s="142">
        <v>5</v>
      </c>
      <c r="K43" s="123">
        <v>15000000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99">
        <v>15000000</v>
      </c>
      <c r="T43" s="69"/>
    </row>
    <row r="44" spans="1:20" s="8" customFormat="1" ht="38.25" customHeight="1" x14ac:dyDescent="0.3">
      <c r="A44" s="30" t="s">
        <v>67</v>
      </c>
      <c r="B44" s="39" t="s">
        <v>197</v>
      </c>
      <c r="C44" s="45">
        <v>1995</v>
      </c>
      <c r="D44" s="44">
        <v>9</v>
      </c>
      <c r="E44" s="118">
        <v>2845.4</v>
      </c>
      <c r="F44" s="146">
        <v>0</v>
      </c>
      <c r="G44" s="126">
        <v>0</v>
      </c>
      <c r="H44" s="126">
        <v>0</v>
      </c>
      <c r="I44" s="146">
        <v>0</v>
      </c>
      <c r="J44" s="142">
        <v>3</v>
      </c>
      <c r="K44" s="123">
        <v>9000000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99">
        <v>9000000</v>
      </c>
      <c r="T44" s="69"/>
    </row>
    <row r="45" spans="1:20" s="8" customFormat="1" ht="31.9" customHeight="1" x14ac:dyDescent="0.3">
      <c r="A45" s="30" t="s">
        <v>68</v>
      </c>
      <c r="B45" s="39" t="s">
        <v>342</v>
      </c>
      <c r="C45" s="45">
        <v>1996</v>
      </c>
      <c r="D45" s="44">
        <v>9</v>
      </c>
      <c r="E45" s="118">
        <v>5696.9</v>
      </c>
      <c r="F45" s="146">
        <v>0</v>
      </c>
      <c r="G45" s="126">
        <v>0</v>
      </c>
      <c r="H45" s="126">
        <v>0</v>
      </c>
      <c r="I45" s="146">
        <v>0</v>
      </c>
      <c r="J45" s="142">
        <v>2</v>
      </c>
      <c r="K45" s="123">
        <v>6000000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26">
        <v>0</v>
      </c>
      <c r="S45" s="199">
        <v>6000000</v>
      </c>
      <c r="T45" s="69"/>
    </row>
    <row r="46" spans="1:20" s="14" customFormat="1" ht="31.9" customHeight="1" x14ac:dyDescent="0.3">
      <c r="A46" s="254" t="s">
        <v>89</v>
      </c>
      <c r="B46" s="254"/>
      <c r="C46" s="83" t="s">
        <v>14</v>
      </c>
      <c r="D46" s="83" t="s">
        <v>14</v>
      </c>
      <c r="E46" s="84">
        <f>SUM(E15:E45)</f>
        <v>115695.6</v>
      </c>
      <c r="F46" s="84">
        <f>SUM(F15:F38)</f>
        <v>57168954.260000013</v>
      </c>
      <c r="G46" s="84">
        <f>SUM(G15:G38)</f>
        <v>0</v>
      </c>
      <c r="H46" s="84">
        <f>SUM(H15:H40)</f>
        <v>17118.669999999998</v>
      </c>
      <c r="I46" s="84">
        <f>SUM(I15:I40)</f>
        <v>96004852.950000003</v>
      </c>
      <c r="J46" s="85">
        <f>SUM(J15:J45)</f>
        <v>22</v>
      </c>
      <c r="K46" s="84">
        <f>SUM(K15:K45)</f>
        <v>64637679.519999996</v>
      </c>
      <c r="L46" s="84">
        <f t="shared" ref="L46:Q46" si="3">SUM(L15:L38)</f>
        <v>7864.4999999999991</v>
      </c>
      <c r="M46" s="84">
        <f t="shared" si="3"/>
        <v>3650991.8300000005</v>
      </c>
      <c r="N46" s="84">
        <f>SUM(N15:N40)</f>
        <v>38577.75</v>
      </c>
      <c r="O46" s="84">
        <f>SUM(O15:O40)</f>
        <v>73934753.660000026</v>
      </c>
      <c r="P46" s="84">
        <f t="shared" si="3"/>
        <v>0</v>
      </c>
      <c r="Q46" s="84">
        <f t="shared" si="3"/>
        <v>0</v>
      </c>
      <c r="R46" s="84">
        <f>SUM(R15:R45)</f>
        <v>250397232.22</v>
      </c>
      <c r="S46" s="184">
        <f>SUM(S15:S45)</f>
        <v>45000000</v>
      </c>
      <c r="T46" s="69"/>
    </row>
    <row r="47" spans="1:20" s="8" customFormat="1" ht="31.9" customHeight="1" x14ac:dyDescent="0.3">
      <c r="A47" s="262" t="s">
        <v>28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4"/>
    </row>
    <row r="48" spans="1:20" s="8" customFormat="1" ht="31.9" customHeight="1" x14ac:dyDescent="0.3">
      <c r="A48" s="30" t="s">
        <v>69</v>
      </c>
      <c r="B48" s="33" t="s">
        <v>39</v>
      </c>
      <c r="C48" s="49">
        <v>1978</v>
      </c>
      <c r="D48" s="49">
        <v>5</v>
      </c>
      <c r="E48" s="32">
        <v>2706</v>
      </c>
      <c r="F48" s="126">
        <v>0</v>
      </c>
      <c r="G48" s="126">
        <v>0</v>
      </c>
      <c r="H48" s="126">
        <v>867</v>
      </c>
      <c r="I48" s="126">
        <v>5499995.1600000001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f t="shared" ref="R48" si="4">F48+G48+I48+K48+M48+O48+Q48</f>
        <v>5499995.1600000001</v>
      </c>
      <c r="S48" s="196"/>
      <c r="T48" s="69"/>
    </row>
    <row r="49" spans="1:20" s="14" customFormat="1" ht="46.5" customHeight="1" x14ac:dyDescent="0.3">
      <c r="A49" s="254" t="s">
        <v>32</v>
      </c>
      <c r="B49" s="254"/>
      <c r="C49" s="83" t="s">
        <v>14</v>
      </c>
      <c r="D49" s="133" t="s">
        <v>14</v>
      </c>
      <c r="E49" s="84">
        <f t="shared" ref="E49:R49" si="5">SUM(E48:E48)</f>
        <v>2706</v>
      </c>
      <c r="F49" s="148">
        <f t="shared" si="5"/>
        <v>0</v>
      </c>
      <c r="G49" s="148">
        <f t="shared" si="5"/>
        <v>0</v>
      </c>
      <c r="H49" s="148">
        <f>SUM(H48:H48)</f>
        <v>867</v>
      </c>
      <c r="I49" s="148">
        <f t="shared" si="5"/>
        <v>5499995.1600000001</v>
      </c>
      <c r="J49" s="140">
        <f t="shared" si="5"/>
        <v>0</v>
      </c>
      <c r="K49" s="148">
        <f t="shared" si="5"/>
        <v>0</v>
      </c>
      <c r="L49" s="148">
        <f t="shared" si="5"/>
        <v>0</v>
      </c>
      <c r="M49" s="148">
        <f t="shared" si="5"/>
        <v>0</v>
      </c>
      <c r="N49" s="148">
        <f t="shared" si="5"/>
        <v>0</v>
      </c>
      <c r="O49" s="148">
        <f t="shared" si="5"/>
        <v>0</v>
      </c>
      <c r="P49" s="148">
        <f t="shared" si="5"/>
        <v>0</v>
      </c>
      <c r="Q49" s="148">
        <f t="shared" si="5"/>
        <v>0</v>
      </c>
      <c r="R49" s="148">
        <f t="shared" si="5"/>
        <v>5499995.1600000001</v>
      </c>
      <c r="S49" s="196"/>
      <c r="T49" s="69"/>
    </row>
    <row r="50" spans="1:20" s="8" customFormat="1" ht="31.9" customHeight="1" x14ac:dyDescent="0.3">
      <c r="A50" s="262" t="s">
        <v>24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4"/>
    </row>
    <row r="51" spans="1:20" s="8" customFormat="1" ht="31.9" customHeight="1" x14ac:dyDescent="0.3">
      <c r="A51" s="30" t="s">
        <v>70</v>
      </c>
      <c r="B51" s="33" t="s">
        <v>293</v>
      </c>
      <c r="C51" s="230">
        <v>1979</v>
      </c>
      <c r="D51" s="231">
        <v>2</v>
      </c>
      <c r="E51" s="232">
        <v>373.8</v>
      </c>
      <c r="F51" s="126">
        <v>0</v>
      </c>
      <c r="G51" s="126">
        <v>0</v>
      </c>
      <c r="H51" s="220">
        <v>246</v>
      </c>
      <c r="I51" s="126">
        <v>1728058.7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f>F51+G51+I51+K51+M51+O51+Q51</f>
        <v>1728058.7</v>
      </c>
      <c r="S51" s="196"/>
      <c r="T51" s="69"/>
    </row>
    <row r="52" spans="1:20" s="14" customFormat="1" ht="46.5" customHeight="1" x14ac:dyDescent="0.3">
      <c r="A52" s="254" t="s">
        <v>33</v>
      </c>
      <c r="B52" s="254"/>
      <c r="C52" s="83" t="s">
        <v>14</v>
      </c>
      <c r="D52" s="83" t="s">
        <v>14</v>
      </c>
      <c r="E52" s="84">
        <f>SUM(E51:E51)</f>
        <v>373.8</v>
      </c>
      <c r="F52" s="148">
        <v>0</v>
      </c>
      <c r="G52" s="148">
        <v>0</v>
      </c>
      <c r="H52" s="148">
        <f>SUM(H51)</f>
        <v>246</v>
      </c>
      <c r="I52" s="148">
        <f t="shared" ref="I52:P52" si="6">SUM(I51)</f>
        <v>1728058.7</v>
      </c>
      <c r="J52" s="148">
        <f t="shared" si="6"/>
        <v>0</v>
      </c>
      <c r="K52" s="148">
        <f t="shared" si="6"/>
        <v>0</v>
      </c>
      <c r="L52" s="148">
        <f t="shared" si="6"/>
        <v>0</v>
      </c>
      <c r="M52" s="148">
        <f t="shared" si="6"/>
        <v>0</v>
      </c>
      <c r="N52" s="148">
        <f t="shared" si="6"/>
        <v>0</v>
      </c>
      <c r="O52" s="148">
        <f t="shared" si="6"/>
        <v>0</v>
      </c>
      <c r="P52" s="148">
        <f t="shared" si="6"/>
        <v>0</v>
      </c>
      <c r="Q52" s="148">
        <f>SUM(Q51)</f>
        <v>0</v>
      </c>
      <c r="R52" s="148">
        <f>SUM(R51:R51)</f>
        <v>1728058.7</v>
      </c>
      <c r="S52" s="196"/>
      <c r="T52" s="69"/>
    </row>
    <row r="53" spans="1:20" s="8" customFormat="1" ht="31.9" customHeight="1" x14ac:dyDescent="0.3">
      <c r="A53" s="262" t="s">
        <v>90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4"/>
    </row>
    <row r="54" spans="1:20" s="3" customFormat="1" ht="31.9" customHeight="1" x14ac:dyDescent="0.3">
      <c r="A54" s="30" t="s">
        <v>71</v>
      </c>
      <c r="B54" s="87" t="s">
        <v>295</v>
      </c>
      <c r="C54" s="233" t="s">
        <v>125</v>
      </c>
      <c r="D54" s="233" t="s">
        <v>20</v>
      </c>
      <c r="E54" s="234">
        <v>1939.6</v>
      </c>
      <c r="F54" s="126">
        <v>0</v>
      </c>
      <c r="G54" s="126">
        <v>0</v>
      </c>
      <c r="H54" s="235">
        <v>674</v>
      </c>
      <c r="I54" s="235">
        <v>3528973.2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f t="shared" ref="R54:R60" si="7">F54+G54+I54+K54+M54+O54+Q54</f>
        <v>3528973.2</v>
      </c>
      <c r="S54" s="200"/>
      <c r="T54" s="73"/>
    </row>
    <row r="55" spans="1:20" s="3" customFormat="1" ht="31.9" customHeight="1" x14ac:dyDescent="0.3">
      <c r="A55" s="30" t="s">
        <v>72</v>
      </c>
      <c r="B55" s="87" t="s">
        <v>296</v>
      </c>
      <c r="C55" s="233" t="s">
        <v>126</v>
      </c>
      <c r="D55" s="233" t="s">
        <v>20</v>
      </c>
      <c r="E55" s="234">
        <v>2114.6</v>
      </c>
      <c r="F55" s="126">
        <v>0</v>
      </c>
      <c r="G55" s="126">
        <v>0</v>
      </c>
      <c r="H55" s="235">
        <v>849</v>
      </c>
      <c r="I55" s="235">
        <v>5072859.5999999996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6">
        <f t="shared" si="7"/>
        <v>5072859.5999999996</v>
      </c>
      <c r="S55" s="200"/>
      <c r="T55" s="73"/>
    </row>
    <row r="56" spans="1:20" s="3" customFormat="1" ht="31.9" customHeight="1" x14ac:dyDescent="0.3">
      <c r="A56" s="30" t="s">
        <v>73</v>
      </c>
      <c r="B56" s="87" t="s">
        <v>297</v>
      </c>
      <c r="C56" s="233" t="s">
        <v>127</v>
      </c>
      <c r="D56" s="233" t="s">
        <v>20</v>
      </c>
      <c r="E56" s="234">
        <v>2747.5</v>
      </c>
      <c r="F56" s="126">
        <v>0</v>
      </c>
      <c r="G56" s="126">
        <v>0</v>
      </c>
      <c r="H56" s="235">
        <v>925</v>
      </c>
      <c r="I56" s="235">
        <v>5311333.0999999996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26">
        <v>0</v>
      </c>
      <c r="Q56" s="126">
        <v>0</v>
      </c>
      <c r="R56" s="126">
        <f t="shared" si="7"/>
        <v>5311333.0999999996</v>
      </c>
      <c r="S56" s="201"/>
      <c r="T56" s="73"/>
    </row>
    <row r="57" spans="1:20" s="3" customFormat="1" ht="31.9" customHeight="1" x14ac:dyDescent="0.3">
      <c r="A57" s="30" t="s">
        <v>74</v>
      </c>
      <c r="B57" s="87" t="s">
        <v>298</v>
      </c>
      <c r="C57" s="233" t="s">
        <v>128</v>
      </c>
      <c r="D57" s="233" t="s">
        <v>20</v>
      </c>
      <c r="E57" s="234">
        <v>3127</v>
      </c>
      <c r="F57" s="126">
        <v>0</v>
      </c>
      <c r="G57" s="126">
        <v>0</v>
      </c>
      <c r="H57" s="235">
        <v>900</v>
      </c>
      <c r="I57" s="235">
        <v>5495364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f t="shared" si="7"/>
        <v>5495364</v>
      </c>
      <c r="S57" s="201"/>
      <c r="T57" s="73"/>
    </row>
    <row r="58" spans="1:20" s="3" customFormat="1" ht="31.9" customHeight="1" x14ac:dyDescent="0.3">
      <c r="A58" s="30" t="s">
        <v>75</v>
      </c>
      <c r="B58" s="87" t="s">
        <v>299</v>
      </c>
      <c r="C58" s="233" t="s">
        <v>129</v>
      </c>
      <c r="D58" s="233" t="s">
        <v>20</v>
      </c>
      <c r="E58" s="234">
        <v>2604.3000000000002</v>
      </c>
      <c r="F58" s="126">
        <v>0</v>
      </c>
      <c r="G58" s="126">
        <v>0</v>
      </c>
      <c r="H58" s="235">
        <v>765</v>
      </c>
      <c r="I58" s="235">
        <v>5115210</v>
      </c>
      <c r="J58" s="126">
        <v>0</v>
      </c>
      <c r="K58" s="126">
        <v>0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0</v>
      </c>
      <c r="R58" s="126">
        <f t="shared" si="7"/>
        <v>5115210</v>
      </c>
      <c r="S58" s="201"/>
      <c r="T58" s="73"/>
    </row>
    <row r="59" spans="1:20" s="3" customFormat="1" ht="31.9" customHeight="1" x14ac:dyDescent="0.3">
      <c r="A59" s="30" t="s">
        <v>76</v>
      </c>
      <c r="B59" s="87" t="s">
        <v>300</v>
      </c>
      <c r="C59" s="233" t="s">
        <v>127</v>
      </c>
      <c r="D59" s="233" t="s">
        <v>20</v>
      </c>
      <c r="E59" s="234">
        <v>4042.7</v>
      </c>
      <c r="F59" s="126">
        <v>0</v>
      </c>
      <c r="G59" s="126">
        <v>0</v>
      </c>
      <c r="H59" s="235">
        <v>1202</v>
      </c>
      <c r="I59" s="235">
        <v>7650138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f t="shared" si="7"/>
        <v>7650138</v>
      </c>
      <c r="S59" s="201"/>
      <c r="T59" s="73"/>
    </row>
    <row r="60" spans="1:20" s="3" customFormat="1" ht="31.9" customHeight="1" x14ac:dyDescent="0.3">
      <c r="A60" s="30" t="s">
        <v>77</v>
      </c>
      <c r="B60" s="87" t="s">
        <v>301</v>
      </c>
      <c r="C60" s="233" t="s">
        <v>129</v>
      </c>
      <c r="D60" s="233" t="s">
        <v>20</v>
      </c>
      <c r="E60" s="234">
        <v>1961.9</v>
      </c>
      <c r="F60" s="126">
        <v>0</v>
      </c>
      <c r="G60" s="126">
        <v>0</v>
      </c>
      <c r="H60" s="235">
        <v>558</v>
      </c>
      <c r="I60" s="235">
        <v>3703274.03</v>
      </c>
      <c r="J60" s="126">
        <v>0</v>
      </c>
      <c r="K60" s="126">
        <v>0</v>
      </c>
      <c r="L60" s="126">
        <v>0</v>
      </c>
      <c r="M60" s="126">
        <v>0</v>
      </c>
      <c r="N60" s="126">
        <v>0</v>
      </c>
      <c r="O60" s="126">
        <v>0</v>
      </c>
      <c r="P60" s="126">
        <v>0</v>
      </c>
      <c r="Q60" s="126">
        <v>0</v>
      </c>
      <c r="R60" s="126">
        <f t="shared" si="7"/>
        <v>3703274.03</v>
      </c>
      <c r="S60" s="201"/>
      <c r="T60" s="73"/>
    </row>
    <row r="61" spans="1:20" s="14" customFormat="1" ht="45" customHeight="1" x14ac:dyDescent="0.3">
      <c r="A61" s="253" t="s">
        <v>91</v>
      </c>
      <c r="B61" s="253"/>
      <c r="C61" s="92" t="s">
        <v>14</v>
      </c>
      <c r="D61" s="92" t="s">
        <v>14</v>
      </c>
      <c r="E61" s="93">
        <f t="shared" ref="E61:R61" si="8">SUM(E54:E60)</f>
        <v>18537.600000000002</v>
      </c>
      <c r="F61" s="143">
        <f t="shared" si="8"/>
        <v>0</v>
      </c>
      <c r="G61" s="143">
        <f t="shared" si="8"/>
        <v>0</v>
      </c>
      <c r="H61" s="143">
        <f t="shared" si="8"/>
        <v>5873</v>
      </c>
      <c r="I61" s="143">
        <f>SUM(I54:I60)</f>
        <v>35877151.93</v>
      </c>
      <c r="J61" s="142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  <c r="P61" s="126">
        <v>0</v>
      </c>
      <c r="Q61" s="126">
        <v>0</v>
      </c>
      <c r="R61" s="143">
        <f t="shared" si="8"/>
        <v>35877151.93</v>
      </c>
      <c r="S61" s="196"/>
      <c r="T61" s="69"/>
    </row>
    <row r="62" spans="1:20" s="8" customFormat="1" ht="31.9" customHeight="1" x14ac:dyDescent="0.3">
      <c r="A62" s="262" t="s">
        <v>23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4"/>
    </row>
    <row r="63" spans="1:20" s="8" customFormat="1" ht="45" customHeight="1" x14ac:dyDescent="0.3">
      <c r="A63" s="30" t="s">
        <v>145</v>
      </c>
      <c r="B63" s="39" t="s">
        <v>302</v>
      </c>
      <c r="C63" s="236">
        <v>1972</v>
      </c>
      <c r="D63" s="236">
        <v>4</v>
      </c>
      <c r="E63" s="237">
        <v>2422.8000000000002</v>
      </c>
      <c r="F63" s="238">
        <f t="shared" ref="F63:Q63" si="9">SUM(F62:F62)</f>
        <v>0</v>
      </c>
      <c r="G63" s="238">
        <f t="shared" si="9"/>
        <v>0</v>
      </c>
      <c r="H63" s="126">
        <v>1150</v>
      </c>
      <c r="I63" s="235">
        <v>4371742.8</v>
      </c>
      <c r="J63" s="238">
        <f t="shared" si="9"/>
        <v>0</v>
      </c>
      <c r="K63" s="238">
        <f t="shared" si="9"/>
        <v>0</v>
      </c>
      <c r="L63" s="238">
        <f t="shared" si="9"/>
        <v>0</v>
      </c>
      <c r="M63" s="238">
        <f t="shared" si="9"/>
        <v>0</v>
      </c>
      <c r="N63" s="238">
        <f t="shared" si="9"/>
        <v>0</v>
      </c>
      <c r="O63" s="238">
        <f t="shared" si="9"/>
        <v>0</v>
      </c>
      <c r="P63" s="238">
        <f t="shared" si="9"/>
        <v>0</v>
      </c>
      <c r="Q63" s="238">
        <f t="shared" si="9"/>
        <v>0</v>
      </c>
      <c r="R63" s="32">
        <f t="shared" ref="R63" si="10">F63+G63+I63+K63+M63+O63+Q63</f>
        <v>4371742.8</v>
      </c>
      <c r="S63" s="200"/>
      <c r="T63" s="69"/>
    </row>
    <row r="64" spans="1:20" s="14" customFormat="1" ht="48" customHeight="1" x14ac:dyDescent="0.3">
      <c r="A64" s="253" t="s">
        <v>34</v>
      </c>
      <c r="B64" s="253"/>
      <c r="C64" s="92" t="s">
        <v>14</v>
      </c>
      <c r="D64" s="92" t="s">
        <v>14</v>
      </c>
      <c r="E64" s="93">
        <f t="shared" ref="E64:Q64" si="11">SUM(E63:E63)</f>
        <v>2422.8000000000002</v>
      </c>
      <c r="F64" s="143">
        <f t="shared" si="11"/>
        <v>0</v>
      </c>
      <c r="G64" s="143">
        <f t="shared" si="11"/>
        <v>0</v>
      </c>
      <c r="H64" s="143">
        <f t="shared" si="11"/>
        <v>1150</v>
      </c>
      <c r="I64" s="143">
        <f t="shared" si="11"/>
        <v>4371742.8</v>
      </c>
      <c r="J64" s="144">
        <f t="shared" si="11"/>
        <v>0</v>
      </c>
      <c r="K64" s="143">
        <f t="shared" si="11"/>
        <v>0</v>
      </c>
      <c r="L64" s="143">
        <f t="shared" si="11"/>
        <v>0</v>
      </c>
      <c r="M64" s="143">
        <f t="shared" si="11"/>
        <v>0</v>
      </c>
      <c r="N64" s="143">
        <f t="shared" si="11"/>
        <v>0</v>
      </c>
      <c r="O64" s="143">
        <f t="shared" si="11"/>
        <v>0</v>
      </c>
      <c r="P64" s="143">
        <f t="shared" si="11"/>
        <v>0</v>
      </c>
      <c r="Q64" s="143">
        <f t="shared" si="11"/>
        <v>0</v>
      </c>
      <c r="R64" s="143">
        <f>SUM(R63:R63)</f>
        <v>4371742.8</v>
      </c>
      <c r="S64" s="200"/>
      <c r="T64" s="69"/>
    </row>
    <row r="65" spans="1:20" s="8" customFormat="1" ht="31.9" customHeight="1" x14ac:dyDescent="0.3">
      <c r="A65" s="265" t="s">
        <v>116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7"/>
    </row>
    <row r="66" spans="1:20" s="8" customFormat="1" ht="31.9" customHeight="1" x14ac:dyDescent="0.3">
      <c r="A66" s="30" t="s">
        <v>148</v>
      </c>
      <c r="B66" s="48" t="s">
        <v>86</v>
      </c>
      <c r="C66" s="49">
        <v>1984</v>
      </c>
      <c r="D66" s="49">
        <v>5</v>
      </c>
      <c r="E66" s="70">
        <v>2860.5</v>
      </c>
      <c r="F66" s="126">
        <v>4634712.2</v>
      </c>
      <c r="G66" s="126">
        <v>0</v>
      </c>
      <c r="H66" s="126">
        <v>1010</v>
      </c>
      <c r="I66" s="126">
        <v>5738464.6200000001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0</v>
      </c>
      <c r="Q66" s="126">
        <v>0</v>
      </c>
      <c r="R66" s="126">
        <f>F66+G66+I66+K66+M66+O66+Q66</f>
        <v>10373176.82</v>
      </c>
      <c r="S66" s="200"/>
      <c r="T66" s="69"/>
    </row>
    <row r="67" spans="1:20" s="8" customFormat="1" ht="39" customHeight="1" x14ac:dyDescent="0.3">
      <c r="A67" s="30" t="s">
        <v>149</v>
      </c>
      <c r="B67" s="48" t="s">
        <v>294</v>
      </c>
      <c r="C67" s="49">
        <v>1984</v>
      </c>
      <c r="D67" s="49">
        <v>5</v>
      </c>
      <c r="E67" s="70">
        <v>4192</v>
      </c>
      <c r="F67" s="126">
        <v>0</v>
      </c>
      <c r="G67" s="126">
        <v>0</v>
      </c>
      <c r="H67" s="70">
        <v>1383</v>
      </c>
      <c r="I67" s="126">
        <v>9543539.8699999992</v>
      </c>
      <c r="J67" s="126">
        <v>0</v>
      </c>
      <c r="K67" s="126">
        <v>0</v>
      </c>
      <c r="L67" s="126">
        <v>0</v>
      </c>
      <c r="M67" s="126">
        <v>0</v>
      </c>
      <c r="N67" s="126">
        <v>0</v>
      </c>
      <c r="O67" s="126">
        <v>0</v>
      </c>
      <c r="P67" s="126">
        <v>0</v>
      </c>
      <c r="Q67" s="126">
        <v>0</v>
      </c>
      <c r="R67" s="126">
        <f>F67+G67+I67+K67+M67+O67+Q67</f>
        <v>9543539.8699999992</v>
      </c>
      <c r="S67" s="200"/>
      <c r="T67" s="69"/>
    </row>
    <row r="68" spans="1:20" s="14" customFormat="1" ht="31.9" customHeight="1" x14ac:dyDescent="0.3">
      <c r="A68" s="254" t="s">
        <v>115</v>
      </c>
      <c r="B68" s="254"/>
      <c r="C68" s="92" t="s">
        <v>14</v>
      </c>
      <c r="D68" s="92" t="s">
        <v>14</v>
      </c>
      <c r="E68" s="84">
        <f>SUM(E66:E67)</f>
        <v>7052.5</v>
      </c>
      <c r="F68" s="84">
        <f t="shared" ref="F68:Q68" si="12">SUM(F66)</f>
        <v>4634712.2</v>
      </c>
      <c r="G68" s="84">
        <f t="shared" si="12"/>
        <v>0</v>
      </c>
      <c r="H68" s="84">
        <f>SUM(H66:H67)</f>
        <v>2393</v>
      </c>
      <c r="I68" s="84">
        <f>SUM(I66:I67)</f>
        <v>15282004.489999998</v>
      </c>
      <c r="J68" s="85">
        <f t="shared" si="12"/>
        <v>0</v>
      </c>
      <c r="K68" s="84">
        <f t="shared" si="12"/>
        <v>0</v>
      </c>
      <c r="L68" s="84">
        <f t="shared" si="12"/>
        <v>0</v>
      </c>
      <c r="M68" s="84">
        <f t="shared" si="12"/>
        <v>0</v>
      </c>
      <c r="N68" s="84">
        <f t="shared" si="12"/>
        <v>0</v>
      </c>
      <c r="O68" s="84">
        <f t="shared" si="12"/>
        <v>0</v>
      </c>
      <c r="P68" s="84">
        <f t="shared" si="12"/>
        <v>0</v>
      </c>
      <c r="Q68" s="84">
        <f t="shared" si="12"/>
        <v>0</v>
      </c>
      <c r="R68" s="84">
        <f>SUM(R66:R67)</f>
        <v>19916716.689999998</v>
      </c>
      <c r="S68" s="200"/>
      <c r="T68" s="69"/>
    </row>
    <row r="69" spans="1:20" s="14" customFormat="1" ht="31.9" customHeight="1" x14ac:dyDescent="0.3">
      <c r="A69" s="268" t="s">
        <v>237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70"/>
    </row>
    <row r="70" spans="1:20" s="129" customFormat="1" ht="30" customHeight="1" x14ac:dyDescent="0.3">
      <c r="A70" s="176">
        <v>44</v>
      </c>
      <c r="B70" s="177" t="s">
        <v>240</v>
      </c>
      <c r="C70" s="176">
        <v>1980</v>
      </c>
      <c r="D70" s="176">
        <v>5</v>
      </c>
      <c r="E70" s="117">
        <v>4097</v>
      </c>
      <c r="F70" s="139">
        <v>3528415</v>
      </c>
      <c r="G70" s="127">
        <v>0</v>
      </c>
      <c r="H70" s="127">
        <v>757.6</v>
      </c>
      <c r="I70" s="141">
        <f t="shared" ref="I70" si="13">H70*6180.38</f>
        <v>4682255.8880000003</v>
      </c>
      <c r="J70" s="128">
        <v>0</v>
      </c>
      <c r="K70" s="127">
        <v>0</v>
      </c>
      <c r="L70" s="128">
        <v>0</v>
      </c>
      <c r="M70" s="127">
        <v>0</v>
      </c>
      <c r="N70" s="127">
        <v>2022</v>
      </c>
      <c r="O70" s="127">
        <v>3715275</v>
      </c>
      <c r="P70" s="127">
        <v>0</v>
      </c>
      <c r="Q70" s="127">
        <v>0</v>
      </c>
      <c r="R70" s="127">
        <f>F70+G70+I70+K70+M70+O70+Q70</f>
        <v>11925945.888</v>
      </c>
      <c r="S70" s="202"/>
      <c r="T70" s="218"/>
    </row>
    <row r="71" spans="1:20" s="14" customFormat="1" ht="31.9" customHeight="1" x14ac:dyDescent="0.3">
      <c r="A71" s="247" t="s">
        <v>238</v>
      </c>
      <c r="B71" s="248"/>
      <c r="C71" s="92" t="s">
        <v>14</v>
      </c>
      <c r="D71" s="92" t="s">
        <v>14</v>
      </c>
      <c r="E71" s="97">
        <f>SUM(E70)</f>
        <v>4097</v>
      </c>
      <c r="F71" s="97">
        <f t="shared" ref="F71:R71" si="14">SUM(F70)</f>
        <v>3528415</v>
      </c>
      <c r="G71" s="97">
        <f t="shared" si="14"/>
        <v>0</v>
      </c>
      <c r="H71" s="97">
        <f t="shared" si="14"/>
        <v>757.6</v>
      </c>
      <c r="I71" s="97">
        <f t="shared" si="14"/>
        <v>4682255.8880000003</v>
      </c>
      <c r="J71" s="85">
        <f t="shared" si="14"/>
        <v>0</v>
      </c>
      <c r="K71" s="97">
        <f t="shared" si="14"/>
        <v>0</v>
      </c>
      <c r="L71" s="97">
        <f t="shared" si="14"/>
        <v>0</v>
      </c>
      <c r="M71" s="97">
        <f t="shared" si="14"/>
        <v>0</v>
      </c>
      <c r="N71" s="97">
        <f t="shared" si="14"/>
        <v>2022</v>
      </c>
      <c r="O71" s="97">
        <f t="shared" si="14"/>
        <v>3715275</v>
      </c>
      <c r="P71" s="97">
        <f t="shared" si="14"/>
        <v>0</v>
      </c>
      <c r="Q71" s="97">
        <f t="shared" si="14"/>
        <v>0</v>
      </c>
      <c r="R71" s="97">
        <f t="shared" si="14"/>
        <v>11925945.888</v>
      </c>
      <c r="S71" s="200"/>
      <c r="T71" s="69"/>
    </row>
    <row r="72" spans="1:20" s="8" customFormat="1" ht="31.9" customHeight="1" x14ac:dyDescent="0.3">
      <c r="A72" s="262" t="s">
        <v>29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4"/>
    </row>
    <row r="73" spans="1:20" s="8" customFormat="1" ht="31.9" customHeight="1" x14ac:dyDescent="0.3">
      <c r="A73" s="30" t="s">
        <v>150</v>
      </c>
      <c r="B73" s="169" t="s">
        <v>169</v>
      </c>
      <c r="C73" s="37">
        <v>1986</v>
      </c>
      <c r="D73" s="37">
        <v>9</v>
      </c>
      <c r="E73" s="117">
        <v>4370</v>
      </c>
      <c r="F73" s="126">
        <v>0</v>
      </c>
      <c r="G73" s="126">
        <v>0</v>
      </c>
      <c r="H73" s="127">
        <v>700</v>
      </c>
      <c r="I73" s="141">
        <f t="shared" ref="I73" si="15">H73*6180.38</f>
        <v>4326266</v>
      </c>
      <c r="J73" s="140">
        <f t="shared" ref="J73:Q74" si="16">SUM(J72:J72)</f>
        <v>0</v>
      </c>
      <c r="K73" s="140">
        <f t="shared" si="16"/>
        <v>0</v>
      </c>
      <c r="L73" s="140">
        <f t="shared" si="16"/>
        <v>0</v>
      </c>
      <c r="M73" s="140">
        <f t="shared" si="16"/>
        <v>0</v>
      </c>
      <c r="N73" s="140">
        <f t="shared" si="16"/>
        <v>0</v>
      </c>
      <c r="O73" s="140">
        <f t="shared" si="16"/>
        <v>0</v>
      </c>
      <c r="P73" s="140">
        <f t="shared" si="16"/>
        <v>0</v>
      </c>
      <c r="Q73" s="140">
        <f t="shared" si="16"/>
        <v>0</v>
      </c>
      <c r="R73" s="126">
        <f t="shared" ref="R73" si="17">F73+G73+I73+K73+M73+O73+Q73</f>
        <v>4326266</v>
      </c>
      <c r="S73" s="200"/>
      <c r="T73" s="69"/>
    </row>
    <row r="74" spans="1:20" s="8" customFormat="1" ht="31.9" customHeight="1" x14ac:dyDescent="0.3">
      <c r="A74" s="30" t="s">
        <v>136</v>
      </c>
      <c r="B74" s="91" t="s">
        <v>281</v>
      </c>
      <c r="C74" s="37">
        <v>1980</v>
      </c>
      <c r="D74" s="167">
        <v>5</v>
      </c>
      <c r="E74" s="32">
        <v>4344</v>
      </c>
      <c r="F74" s="126">
        <v>0</v>
      </c>
      <c r="G74" s="32">
        <v>0</v>
      </c>
      <c r="H74" s="126">
        <v>1101</v>
      </c>
      <c r="I74" s="70">
        <v>8362532.4400000004</v>
      </c>
      <c r="J74" s="239">
        <f t="shared" si="16"/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126">
        <f>I74</f>
        <v>8362532.4400000004</v>
      </c>
      <c r="S74" s="203"/>
      <c r="T74" s="69"/>
    </row>
    <row r="75" spans="1:20" s="8" customFormat="1" ht="31.9" customHeight="1" x14ac:dyDescent="0.3">
      <c r="A75" s="30" t="s">
        <v>137</v>
      </c>
      <c r="B75" s="91" t="s">
        <v>170</v>
      </c>
      <c r="C75" s="119">
        <v>1984</v>
      </c>
      <c r="D75" s="119">
        <v>5</v>
      </c>
      <c r="E75" s="32">
        <v>2041.25</v>
      </c>
      <c r="F75" s="126">
        <v>117100</v>
      </c>
      <c r="G75" s="239">
        <f t="shared" ref="G75" si="18">SUM(G74:G74)</f>
        <v>0</v>
      </c>
      <c r="H75" s="126">
        <v>393</v>
      </c>
      <c r="I75" s="229">
        <v>611000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6">
        <f t="shared" ref="R75" si="19">F75+G75+I75+K75+M75+O75+Q75</f>
        <v>728100</v>
      </c>
      <c r="S75" s="200"/>
      <c r="T75" s="69"/>
    </row>
    <row r="76" spans="1:20" s="8" customFormat="1" ht="31.9" customHeight="1" x14ac:dyDescent="0.3">
      <c r="A76" s="30" t="s">
        <v>139</v>
      </c>
      <c r="B76" s="91" t="s">
        <v>171</v>
      </c>
      <c r="C76" s="119">
        <v>1986</v>
      </c>
      <c r="D76" s="119">
        <v>9</v>
      </c>
      <c r="E76" s="117">
        <v>4832.1000000000004</v>
      </c>
      <c r="F76" s="126">
        <v>0</v>
      </c>
      <c r="G76" s="126">
        <v>0</v>
      </c>
      <c r="H76" s="127">
        <v>700</v>
      </c>
      <c r="I76" s="141">
        <f t="shared" ref="I76" si="20">H76*6180.38</f>
        <v>4326266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f t="shared" ref="R76:R77" si="21">F76+G76+I76+K76+M76+O76+Q76</f>
        <v>4326266</v>
      </c>
      <c r="S76" s="204"/>
      <c r="T76" s="69"/>
    </row>
    <row r="77" spans="1:20" s="8" customFormat="1" ht="31.9" customHeight="1" x14ac:dyDescent="0.3">
      <c r="A77" s="30" t="s">
        <v>138</v>
      </c>
      <c r="B77" s="164" t="s">
        <v>275</v>
      </c>
      <c r="C77" s="119">
        <v>1984</v>
      </c>
      <c r="D77" s="119">
        <v>10</v>
      </c>
      <c r="E77" s="117">
        <v>4285.91</v>
      </c>
      <c r="F77" s="126">
        <v>0</v>
      </c>
      <c r="G77" s="126">
        <v>0</v>
      </c>
      <c r="H77" s="126">
        <v>720</v>
      </c>
      <c r="I77" s="229">
        <v>5103403.88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f t="shared" si="21"/>
        <v>5103403.88</v>
      </c>
      <c r="S77" s="204"/>
      <c r="T77" s="69"/>
    </row>
    <row r="78" spans="1:20" s="8" customFormat="1" ht="31.9" customHeight="1" x14ac:dyDescent="0.3">
      <c r="A78" s="30" t="s">
        <v>78</v>
      </c>
      <c r="B78" s="53" t="s">
        <v>172</v>
      </c>
      <c r="C78" s="119">
        <v>1982</v>
      </c>
      <c r="D78" s="119">
        <v>9</v>
      </c>
      <c r="E78" s="117">
        <v>2446.56</v>
      </c>
      <c r="F78" s="126">
        <v>0</v>
      </c>
      <c r="G78" s="126">
        <v>0</v>
      </c>
      <c r="H78" s="126">
        <v>0</v>
      </c>
      <c r="I78" s="126">
        <v>0</v>
      </c>
      <c r="J78" s="128">
        <v>1</v>
      </c>
      <c r="K78" s="127">
        <v>3000000</v>
      </c>
      <c r="L78" s="126">
        <v>0</v>
      </c>
      <c r="M78" s="126">
        <v>0</v>
      </c>
      <c r="N78" s="126">
        <v>0</v>
      </c>
      <c r="O78" s="126">
        <v>0</v>
      </c>
      <c r="P78" s="126">
        <v>0</v>
      </c>
      <c r="Q78" s="126">
        <v>0</v>
      </c>
      <c r="R78" s="127" t="s">
        <v>277</v>
      </c>
      <c r="S78" s="205"/>
      <c r="T78" s="69"/>
    </row>
    <row r="79" spans="1:20" s="8" customFormat="1" ht="31.9" customHeight="1" x14ac:dyDescent="0.3">
      <c r="A79" s="30" t="s">
        <v>79</v>
      </c>
      <c r="B79" s="53" t="s">
        <v>173</v>
      </c>
      <c r="C79" s="119">
        <v>1983</v>
      </c>
      <c r="D79" s="119">
        <v>9</v>
      </c>
      <c r="E79" s="117">
        <v>2283.84</v>
      </c>
      <c r="F79" s="140">
        <f t="shared" ref="F79:G79" si="22">SUM(F78:F78)</f>
        <v>0</v>
      </c>
      <c r="G79" s="140">
        <f t="shared" si="22"/>
        <v>0</v>
      </c>
      <c r="H79" s="140">
        <f t="shared" ref="H79:I79" si="23">SUM(H78:H78)</f>
        <v>0</v>
      </c>
      <c r="I79" s="140">
        <f t="shared" si="23"/>
        <v>0</v>
      </c>
      <c r="J79" s="128">
        <v>1</v>
      </c>
      <c r="K79" s="127">
        <v>3000000</v>
      </c>
      <c r="L79" s="140">
        <f t="shared" ref="L79:Q79" si="24">SUM(L78:L78)</f>
        <v>0</v>
      </c>
      <c r="M79" s="140">
        <f t="shared" si="24"/>
        <v>0</v>
      </c>
      <c r="N79" s="140">
        <f t="shared" si="24"/>
        <v>0</v>
      </c>
      <c r="O79" s="140">
        <f t="shared" si="24"/>
        <v>0</v>
      </c>
      <c r="P79" s="140">
        <f t="shared" si="24"/>
        <v>0</v>
      </c>
      <c r="Q79" s="140">
        <f t="shared" si="24"/>
        <v>0</v>
      </c>
      <c r="R79" s="127" t="s">
        <v>278</v>
      </c>
      <c r="S79" s="205"/>
      <c r="T79" s="69"/>
    </row>
    <row r="80" spans="1:20" s="8" customFormat="1" ht="31.9" customHeight="1" x14ac:dyDescent="0.3">
      <c r="A80" s="30" t="s">
        <v>80</v>
      </c>
      <c r="B80" s="53" t="s">
        <v>174</v>
      </c>
      <c r="C80" s="119">
        <v>1983</v>
      </c>
      <c r="D80" s="119">
        <v>9</v>
      </c>
      <c r="E80" s="117">
        <v>2278.8000000000002</v>
      </c>
      <c r="F80" s="126">
        <v>0</v>
      </c>
      <c r="G80" s="126">
        <v>0</v>
      </c>
      <c r="H80" s="126">
        <v>0</v>
      </c>
      <c r="I80" s="126">
        <v>0</v>
      </c>
      <c r="J80" s="128">
        <v>1</v>
      </c>
      <c r="K80" s="127">
        <v>3000000</v>
      </c>
      <c r="L80" s="126">
        <v>0</v>
      </c>
      <c r="M80" s="126">
        <v>0</v>
      </c>
      <c r="N80" s="126">
        <v>0</v>
      </c>
      <c r="O80" s="126">
        <v>0</v>
      </c>
      <c r="P80" s="126">
        <v>0</v>
      </c>
      <c r="Q80" s="126">
        <v>0</v>
      </c>
      <c r="R80" s="127" t="s">
        <v>278</v>
      </c>
      <c r="S80" s="205"/>
      <c r="T80" s="69"/>
    </row>
    <row r="81" spans="1:20" s="8" customFormat="1" ht="31.9" customHeight="1" x14ac:dyDescent="0.3">
      <c r="A81" s="30" t="s">
        <v>140</v>
      </c>
      <c r="B81" s="53" t="s">
        <v>175</v>
      </c>
      <c r="C81" s="119">
        <v>1982</v>
      </c>
      <c r="D81" s="119">
        <v>9</v>
      </c>
      <c r="E81" s="117">
        <v>2278.8000000000002</v>
      </c>
      <c r="F81" s="126">
        <v>0</v>
      </c>
      <c r="G81" s="126">
        <v>0</v>
      </c>
      <c r="H81" s="126">
        <v>0</v>
      </c>
      <c r="I81" s="126">
        <v>0</v>
      </c>
      <c r="J81" s="128">
        <v>1</v>
      </c>
      <c r="K81" s="127">
        <v>3000000</v>
      </c>
      <c r="L81" s="126">
        <v>0</v>
      </c>
      <c r="M81" s="126">
        <v>0</v>
      </c>
      <c r="N81" s="126">
        <v>0</v>
      </c>
      <c r="O81" s="126">
        <v>0</v>
      </c>
      <c r="P81" s="126">
        <v>0</v>
      </c>
      <c r="Q81" s="126">
        <v>0</v>
      </c>
      <c r="R81" s="127" t="s">
        <v>278</v>
      </c>
      <c r="S81" s="205"/>
      <c r="T81" s="69"/>
    </row>
    <row r="82" spans="1:20" s="8" customFormat="1" ht="31.9" customHeight="1" x14ac:dyDescent="0.3">
      <c r="A82" s="30" t="s">
        <v>141</v>
      </c>
      <c r="B82" s="53" t="s">
        <v>176</v>
      </c>
      <c r="C82" s="119">
        <v>1986</v>
      </c>
      <c r="D82" s="119">
        <v>9</v>
      </c>
      <c r="E82" s="117">
        <v>4422.1000000000004</v>
      </c>
      <c r="F82" s="140">
        <f t="shared" ref="F82:G82" si="25">SUM(F81:F81)</f>
        <v>0</v>
      </c>
      <c r="G82" s="140">
        <f t="shared" si="25"/>
        <v>0</v>
      </c>
      <c r="H82" s="140">
        <f t="shared" ref="H82:I82" si="26">SUM(H81:H81)</f>
        <v>0</v>
      </c>
      <c r="I82" s="140">
        <f t="shared" si="26"/>
        <v>0</v>
      </c>
      <c r="J82" s="128">
        <v>2</v>
      </c>
      <c r="K82" s="127">
        <v>6000000</v>
      </c>
      <c r="L82" s="140">
        <f t="shared" ref="L82:Q82" si="27">SUM(L81:L81)</f>
        <v>0</v>
      </c>
      <c r="M82" s="140">
        <f t="shared" si="27"/>
        <v>0</v>
      </c>
      <c r="N82" s="140">
        <f t="shared" si="27"/>
        <v>0</v>
      </c>
      <c r="O82" s="140">
        <f t="shared" si="27"/>
        <v>0</v>
      </c>
      <c r="P82" s="140">
        <f t="shared" si="27"/>
        <v>0</v>
      </c>
      <c r="Q82" s="140">
        <f t="shared" si="27"/>
        <v>0</v>
      </c>
      <c r="R82" s="127" t="s">
        <v>279</v>
      </c>
      <c r="S82" s="205"/>
      <c r="T82" s="69"/>
    </row>
    <row r="83" spans="1:20" s="8" customFormat="1" ht="31.9" customHeight="1" x14ac:dyDescent="0.3">
      <c r="A83" s="30" t="s">
        <v>81</v>
      </c>
      <c r="B83" s="53" t="s">
        <v>177</v>
      </c>
      <c r="C83" s="119">
        <v>1986</v>
      </c>
      <c r="D83" s="119">
        <v>9</v>
      </c>
      <c r="E83" s="117">
        <v>4370</v>
      </c>
      <c r="F83" s="126">
        <v>0</v>
      </c>
      <c r="G83" s="126">
        <v>0</v>
      </c>
      <c r="H83" s="126">
        <v>0</v>
      </c>
      <c r="I83" s="126">
        <v>0</v>
      </c>
      <c r="J83" s="128">
        <v>2</v>
      </c>
      <c r="K83" s="127">
        <v>6000000</v>
      </c>
      <c r="L83" s="126">
        <v>0</v>
      </c>
      <c r="M83" s="126">
        <v>0</v>
      </c>
      <c r="N83" s="126">
        <v>0</v>
      </c>
      <c r="O83" s="126">
        <v>0</v>
      </c>
      <c r="P83" s="126">
        <v>0</v>
      </c>
      <c r="Q83" s="126">
        <v>0</v>
      </c>
      <c r="R83" s="127" t="s">
        <v>279</v>
      </c>
      <c r="S83" s="205"/>
      <c r="T83" s="69"/>
    </row>
    <row r="84" spans="1:20" s="8" customFormat="1" ht="31.9" customHeight="1" x14ac:dyDescent="0.3">
      <c r="A84" s="30" t="s">
        <v>82</v>
      </c>
      <c r="B84" s="53" t="s">
        <v>178</v>
      </c>
      <c r="C84" s="119">
        <v>1987</v>
      </c>
      <c r="D84" s="119">
        <v>9</v>
      </c>
      <c r="E84" s="117">
        <v>6653</v>
      </c>
      <c r="F84" s="126">
        <v>0</v>
      </c>
      <c r="G84" s="126">
        <v>0</v>
      </c>
      <c r="H84" s="126">
        <v>0</v>
      </c>
      <c r="I84" s="126">
        <v>0</v>
      </c>
      <c r="J84" s="128">
        <v>3</v>
      </c>
      <c r="K84" s="127">
        <v>9000000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6">
        <v>0</v>
      </c>
      <c r="R84" s="127" t="s">
        <v>280</v>
      </c>
      <c r="S84" s="205"/>
      <c r="T84" s="69"/>
    </row>
    <row r="85" spans="1:20" s="8" customFormat="1" ht="31.9" customHeight="1" x14ac:dyDescent="0.3">
      <c r="A85" s="30" t="s">
        <v>164</v>
      </c>
      <c r="B85" s="53" t="s">
        <v>179</v>
      </c>
      <c r="C85" s="119">
        <v>1986</v>
      </c>
      <c r="D85" s="119">
        <v>9</v>
      </c>
      <c r="E85" s="117">
        <v>2887.2</v>
      </c>
      <c r="F85" s="140">
        <f t="shared" ref="F85:G85" si="28">SUM(F84:F84)</f>
        <v>0</v>
      </c>
      <c r="G85" s="140">
        <f t="shared" si="28"/>
        <v>0</v>
      </c>
      <c r="H85" s="140">
        <f t="shared" ref="H85:I85" si="29">SUM(H84:H84)</f>
        <v>0</v>
      </c>
      <c r="I85" s="140">
        <f t="shared" si="29"/>
        <v>0</v>
      </c>
      <c r="J85" s="128">
        <v>1</v>
      </c>
      <c r="K85" s="127">
        <v>3000000</v>
      </c>
      <c r="L85" s="140">
        <f t="shared" ref="L85:Q85" si="30">SUM(L84:L84)</f>
        <v>0</v>
      </c>
      <c r="M85" s="140">
        <f t="shared" si="30"/>
        <v>0</v>
      </c>
      <c r="N85" s="140">
        <f t="shared" si="30"/>
        <v>0</v>
      </c>
      <c r="O85" s="140">
        <f t="shared" si="30"/>
        <v>0</v>
      </c>
      <c r="P85" s="140">
        <f t="shared" si="30"/>
        <v>0</v>
      </c>
      <c r="Q85" s="140">
        <f t="shared" si="30"/>
        <v>0</v>
      </c>
      <c r="R85" s="127" t="s">
        <v>278</v>
      </c>
      <c r="S85" s="205"/>
      <c r="T85" s="69"/>
    </row>
    <row r="86" spans="1:20" s="8" customFormat="1" ht="31.9" customHeight="1" x14ac:dyDescent="0.3">
      <c r="A86" s="30" t="s">
        <v>222</v>
      </c>
      <c r="B86" s="53" t="s">
        <v>180</v>
      </c>
      <c r="C86" s="119">
        <v>1990</v>
      </c>
      <c r="D86" s="119">
        <v>9</v>
      </c>
      <c r="E86" s="117">
        <v>3296.7</v>
      </c>
      <c r="F86" s="126">
        <v>0</v>
      </c>
      <c r="G86" s="126">
        <v>0</v>
      </c>
      <c r="H86" s="126">
        <v>0</v>
      </c>
      <c r="I86" s="126">
        <v>0</v>
      </c>
      <c r="J86" s="128">
        <v>1</v>
      </c>
      <c r="K86" s="127">
        <v>3000000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7" t="s">
        <v>278</v>
      </c>
      <c r="S86" s="205"/>
      <c r="T86" s="69"/>
    </row>
    <row r="87" spans="1:20" s="8" customFormat="1" ht="31.9" customHeight="1" x14ac:dyDescent="0.3">
      <c r="A87" s="30" t="s">
        <v>266</v>
      </c>
      <c r="B87" s="53" t="s">
        <v>218</v>
      </c>
      <c r="C87" s="119">
        <v>1994</v>
      </c>
      <c r="D87" s="119">
        <v>9</v>
      </c>
      <c r="E87" s="117">
        <v>2375</v>
      </c>
      <c r="F87" s="126">
        <v>0</v>
      </c>
      <c r="G87" s="126">
        <v>0</v>
      </c>
      <c r="H87" s="126">
        <v>0</v>
      </c>
      <c r="I87" s="126">
        <v>0</v>
      </c>
      <c r="J87" s="128">
        <v>1</v>
      </c>
      <c r="K87" s="127">
        <v>3000000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6">
        <v>0</v>
      </c>
      <c r="R87" s="127" t="s">
        <v>278</v>
      </c>
      <c r="S87" s="205"/>
      <c r="T87" s="69"/>
    </row>
    <row r="88" spans="1:20" s="8" customFormat="1" ht="31.9" customHeight="1" x14ac:dyDescent="0.3">
      <c r="A88" s="30" t="s">
        <v>223</v>
      </c>
      <c r="B88" s="53" t="s">
        <v>166</v>
      </c>
      <c r="C88" s="119">
        <v>1998</v>
      </c>
      <c r="D88" s="119">
        <v>9</v>
      </c>
      <c r="E88" s="117">
        <v>6741.95</v>
      </c>
      <c r="F88" s="140">
        <f t="shared" ref="F88:G88" si="31">SUM(F87:F87)</f>
        <v>0</v>
      </c>
      <c r="G88" s="140">
        <f t="shared" si="31"/>
        <v>0</v>
      </c>
      <c r="H88" s="140">
        <f t="shared" ref="H88:I88" si="32">SUM(H87:H87)</f>
        <v>0</v>
      </c>
      <c r="I88" s="140">
        <f t="shared" si="32"/>
        <v>0</v>
      </c>
      <c r="J88" s="128">
        <v>1</v>
      </c>
      <c r="K88" s="127">
        <v>3000000</v>
      </c>
      <c r="L88" s="140">
        <f t="shared" ref="L88:Q88" si="33">SUM(L87:L87)</f>
        <v>0</v>
      </c>
      <c r="M88" s="140">
        <f t="shared" si="33"/>
        <v>0</v>
      </c>
      <c r="N88" s="140">
        <f t="shared" si="33"/>
        <v>0</v>
      </c>
      <c r="O88" s="140">
        <f t="shared" si="33"/>
        <v>0</v>
      </c>
      <c r="P88" s="140">
        <f t="shared" si="33"/>
        <v>0</v>
      </c>
      <c r="Q88" s="140">
        <f t="shared" si="33"/>
        <v>0</v>
      </c>
      <c r="R88" s="127" t="s">
        <v>278</v>
      </c>
      <c r="S88" s="205"/>
      <c r="T88" s="69"/>
    </row>
    <row r="89" spans="1:20" s="8" customFormat="1" ht="31.9" customHeight="1" x14ac:dyDescent="0.3">
      <c r="A89" s="30" t="s">
        <v>225</v>
      </c>
      <c r="B89" s="53" t="s">
        <v>198</v>
      </c>
      <c r="C89" s="119">
        <v>1987</v>
      </c>
      <c r="D89" s="119">
        <v>9</v>
      </c>
      <c r="E89" s="117">
        <v>2887.2</v>
      </c>
      <c r="F89" s="126">
        <v>0</v>
      </c>
      <c r="G89" s="126">
        <v>0</v>
      </c>
      <c r="H89" s="126">
        <v>0</v>
      </c>
      <c r="I89" s="126">
        <v>0</v>
      </c>
      <c r="J89" s="128">
        <v>1</v>
      </c>
      <c r="K89" s="127">
        <v>3000000</v>
      </c>
      <c r="L89" s="126">
        <v>0</v>
      </c>
      <c r="M89" s="126">
        <v>0</v>
      </c>
      <c r="N89" s="126">
        <v>0</v>
      </c>
      <c r="O89" s="126">
        <v>0</v>
      </c>
      <c r="P89" s="126">
        <v>0</v>
      </c>
      <c r="Q89" s="126">
        <v>0</v>
      </c>
      <c r="R89" s="127" t="s">
        <v>278</v>
      </c>
      <c r="S89" s="205"/>
      <c r="T89" s="69"/>
    </row>
    <row r="90" spans="1:20" s="8" customFormat="1" ht="31.9" customHeight="1" x14ac:dyDescent="0.3">
      <c r="A90" s="30" t="s">
        <v>224</v>
      </c>
      <c r="B90" s="53" t="s">
        <v>199</v>
      </c>
      <c r="C90" s="119">
        <v>1987</v>
      </c>
      <c r="D90" s="119">
        <v>9</v>
      </c>
      <c r="E90" s="117">
        <v>2226</v>
      </c>
      <c r="F90" s="126">
        <v>0</v>
      </c>
      <c r="G90" s="126">
        <v>0</v>
      </c>
      <c r="H90" s="126">
        <v>0</v>
      </c>
      <c r="I90" s="126">
        <v>0</v>
      </c>
      <c r="J90" s="128">
        <v>1</v>
      </c>
      <c r="K90" s="127">
        <v>3000000</v>
      </c>
      <c r="L90" s="126">
        <v>0</v>
      </c>
      <c r="M90" s="126">
        <v>0</v>
      </c>
      <c r="N90" s="126">
        <v>0</v>
      </c>
      <c r="O90" s="126">
        <v>0</v>
      </c>
      <c r="P90" s="126">
        <v>0</v>
      </c>
      <c r="Q90" s="126">
        <v>0</v>
      </c>
      <c r="R90" s="127" t="s">
        <v>278</v>
      </c>
      <c r="S90" s="205"/>
      <c r="T90" s="69"/>
    </row>
    <row r="91" spans="1:20" s="8" customFormat="1" ht="31.9" customHeight="1" x14ac:dyDescent="0.3">
      <c r="A91" s="30" t="s">
        <v>227</v>
      </c>
      <c r="B91" s="53" t="s">
        <v>200</v>
      </c>
      <c r="C91" s="119">
        <v>1989</v>
      </c>
      <c r="D91" s="119">
        <v>9</v>
      </c>
      <c r="E91" s="117">
        <v>2280.1999999999998</v>
      </c>
      <c r="F91" s="140">
        <f t="shared" ref="F91:G91" si="34">SUM(F90:F90)</f>
        <v>0</v>
      </c>
      <c r="G91" s="140">
        <f t="shared" si="34"/>
        <v>0</v>
      </c>
      <c r="H91" s="140">
        <f t="shared" ref="H91:I91" si="35">SUM(H90:H90)</f>
        <v>0</v>
      </c>
      <c r="I91" s="140">
        <f t="shared" si="35"/>
        <v>0</v>
      </c>
      <c r="J91" s="128">
        <v>1</v>
      </c>
      <c r="K91" s="127">
        <v>3000000</v>
      </c>
      <c r="L91" s="140">
        <f t="shared" ref="L91:Q91" si="36">SUM(L90:L90)</f>
        <v>0</v>
      </c>
      <c r="M91" s="140">
        <f t="shared" si="36"/>
        <v>0</v>
      </c>
      <c r="N91" s="140">
        <f t="shared" si="36"/>
        <v>0</v>
      </c>
      <c r="O91" s="140">
        <f t="shared" si="36"/>
        <v>0</v>
      </c>
      <c r="P91" s="140">
        <f t="shared" si="36"/>
        <v>0</v>
      </c>
      <c r="Q91" s="140">
        <f t="shared" si="36"/>
        <v>0</v>
      </c>
      <c r="R91" s="127" t="s">
        <v>278</v>
      </c>
      <c r="S91" s="205"/>
      <c r="T91" s="69"/>
    </row>
    <row r="92" spans="1:20" s="8" customFormat="1" ht="31.9" customHeight="1" x14ac:dyDescent="0.3">
      <c r="A92" s="30" t="s">
        <v>229</v>
      </c>
      <c r="B92" s="53" t="s">
        <v>201</v>
      </c>
      <c r="C92" s="119">
        <v>1987</v>
      </c>
      <c r="D92" s="119">
        <v>9</v>
      </c>
      <c r="E92" s="117">
        <v>4490.05</v>
      </c>
      <c r="F92" s="126">
        <v>0</v>
      </c>
      <c r="G92" s="126">
        <v>0</v>
      </c>
      <c r="H92" s="126">
        <v>0</v>
      </c>
      <c r="I92" s="126">
        <v>0</v>
      </c>
      <c r="J92" s="128">
        <v>2</v>
      </c>
      <c r="K92" s="127">
        <v>6000000</v>
      </c>
      <c r="L92" s="126">
        <v>0</v>
      </c>
      <c r="M92" s="126">
        <v>0</v>
      </c>
      <c r="N92" s="126">
        <v>0</v>
      </c>
      <c r="O92" s="126">
        <v>0</v>
      </c>
      <c r="P92" s="126">
        <v>0</v>
      </c>
      <c r="Q92" s="126">
        <v>0</v>
      </c>
      <c r="R92" s="127" t="s">
        <v>279</v>
      </c>
      <c r="S92" s="205"/>
      <c r="T92" s="69"/>
    </row>
    <row r="93" spans="1:20" s="8" customFormat="1" ht="31.9" customHeight="1" x14ac:dyDescent="0.3">
      <c r="A93" s="30" t="s">
        <v>221</v>
      </c>
      <c r="B93" s="53" t="s">
        <v>202</v>
      </c>
      <c r="C93" s="119">
        <v>1990</v>
      </c>
      <c r="D93" s="119">
        <v>9</v>
      </c>
      <c r="E93" s="117">
        <v>2295.5</v>
      </c>
      <c r="F93" s="126">
        <v>0</v>
      </c>
      <c r="G93" s="126">
        <v>0</v>
      </c>
      <c r="H93" s="126">
        <v>0</v>
      </c>
      <c r="I93" s="126">
        <v>0</v>
      </c>
      <c r="J93" s="128">
        <v>1</v>
      </c>
      <c r="K93" s="127">
        <v>3000000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26">
        <v>0</v>
      </c>
      <c r="R93" s="127" t="s">
        <v>278</v>
      </c>
      <c r="S93" s="205"/>
      <c r="T93" s="69"/>
    </row>
    <row r="94" spans="1:20" s="8" customFormat="1" ht="31.9" customHeight="1" x14ac:dyDescent="0.3">
      <c r="A94" s="30" t="s">
        <v>226</v>
      </c>
      <c r="B94" s="53" t="s">
        <v>203</v>
      </c>
      <c r="C94" s="119">
        <v>1982</v>
      </c>
      <c r="D94" s="119">
        <v>9</v>
      </c>
      <c r="E94" s="117">
        <v>4182.76</v>
      </c>
      <c r="F94" s="140">
        <f t="shared" ref="F94:G94" si="37">SUM(F93:F93)</f>
        <v>0</v>
      </c>
      <c r="G94" s="140">
        <f t="shared" si="37"/>
        <v>0</v>
      </c>
      <c r="H94" s="140">
        <f t="shared" ref="H94:I94" si="38">SUM(H93:H93)</f>
        <v>0</v>
      </c>
      <c r="I94" s="140">
        <f t="shared" si="38"/>
        <v>0</v>
      </c>
      <c r="J94" s="128">
        <v>1</v>
      </c>
      <c r="K94" s="127">
        <v>3000000</v>
      </c>
      <c r="L94" s="140">
        <f t="shared" ref="L94:Q94" si="39">SUM(L93:L93)</f>
        <v>0</v>
      </c>
      <c r="M94" s="140">
        <f t="shared" si="39"/>
        <v>0</v>
      </c>
      <c r="N94" s="140">
        <f t="shared" si="39"/>
        <v>0</v>
      </c>
      <c r="O94" s="140">
        <f t="shared" si="39"/>
        <v>0</v>
      </c>
      <c r="P94" s="140">
        <f t="shared" si="39"/>
        <v>0</v>
      </c>
      <c r="Q94" s="140">
        <f t="shared" si="39"/>
        <v>0</v>
      </c>
      <c r="R94" s="127" t="s">
        <v>278</v>
      </c>
      <c r="S94" s="205"/>
      <c r="T94" s="69"/>
    </row>
    <row r="95" spans="1:20" s="8" customFormat="1" ht="31.9" customHeight="1" x14ac:dyDescent="0.3">
      <c r="A95" s="30" t="s">
        <v>230</v>
      </c>
      <c r="B95" s="53" t="s">
        <v>204</v>
      </c>
      <c r="C95" s="119">
        <v>1982</v>
      </c>
      <c r="D95" s="119">
        <v>9</v>
      </c>
      <c r="E95" s="117">
        <v>4182.76</v>
      </c>
      <c r="F95" s="126">
        <v>0</v>
      </c>
      <c r="G95" s="126">
        <v>0</v>
      </c>
      <c r="H95" s="126">
        <v>0</v>
      </c>
      <c r="I95" s="126">
        <v>0</v>
      </c>
      <c r="J95" s="128">
        <v>1</v>
      </c>
      <c r="K95" s="127">
        <v>3000000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7" t="s">
        <v>278</v>
      </c>
      <c r="S95" s="205"/>
      <c r="T95" s="69"/>
    </row>
    <row r="96" spans="1:20" s="8" customFormat="1" ht="31.9" customHeight="1" x14ac:dyDescent="0.3">
      <c r="A96" s="30" t="s">
        <v>228</v>
      </c>
      <c r="B96" s="53" t="s">
        <v>205</v>
      </c>
      <c r="C96" s="119">
        <v>1983</v>
      </c>
      <c r="D96" s="119">
        <v>9</v>
      </c>
      <c r="E96" s="117">
        <v>4260.6499999999996</v>
      </c>
      <c r="F96" s="126">
        <v>0</v>
      </c>
      <c r="G96" s="126">
        <v>0</v>
      </c>
      <c r="H96" s="126">
        <v>0</v>
      </c>
      <c r="I96" s="126">
        <v>0</v>
      </c>
      <c r="J96" s="128">
        <v>1</v>
      </c>
      <c r="K96" s="127">
        <v>3000000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26">
        <v>0</v>
      </c>
      <c r="R96" s="127" t="s">
        <v>278</v>
      </c>
      <c r="S96" s="205"/>
      <c r="T96" s="69"/>
    </row>
    <row r="97" spans="1:20" s="8" customFormat="1" ht="31.9" customHeight="1" x14ac:dyDescent="0.3">
      <c r="A97" s="30" t="s">
        <v>231</v>
      </c>
      <c r="B97" s="53" t="s">
        <v>206</v>
      </c>
      <c r="C97" s="119">
        <v>1989</v>
      </c>
      <c r="D97" s="119">
        <v>9</v>
      </c>
      <c r="E97" s="117">
        <v>2280.8000000000002</v>
      </c>
      <c r="F97" s="140">
        <f t="shared" ref="F97:G97" si="40">SUM(F96:F96)</f>
        <v>0</v>
      </c>
      <c r="G97" s="140">
        <f t="shared" si="40"/>
        <v>0</v>
      </c>
      <c r="H97" s="140">
        <f t="shared" ref="H97:I97" si="41">SUM(H96:H96)</f>
        <v>0</v>
      </c>
      <c r="I97" s="140">
        <f t="shared" si="41"/>
        <v>0</v>
      </c>
      <c r="J97" s="128">
        <v>1</v>
      </c>
      <c r="K97" s="127">
        <v>3000000</v>
      </c>
      <c r="L97" s="140">
        <f t="shared" ref="L97:Q97" si="42">SUM(L96:L96)</f>
        <v>0</v>
      </c>
      <c r="M97" s="140">
        <f t="shared" si="42"/>
        <v>0</v>
      </c>
      <c r="N97" s="140">
        <f t="shared" si="42"/>
        <v>0</v>
      </c>
      <c r="O97" s="140">
        <f t="shared" si="42"/>
        <v>0</v>
      </c>
      <c r="P97" s="140">
        <f t="shared" si="42"/>
        <v>0</v>
      </c>
      <c r="Q97" s="140">
        <f t="shared" si="42"/>
        <v>0</v>
      </c>
      <c r="R97" s="127" t="s">
        <v>278</v>
      </c>
      <c r="S97" s="205"/>
      <c r="T97" s="69"/>
    </row>
    <row r="98" spans="1:20" s="8" customFormat="1" ht="31.9" customHeight="1" x14ac:dyDescent="0.3">
      <c r="A98" s="30" t="s">
        <v>232</v>
      </c>
      <c r="B98" s="53" t="s">
        <v>207</v>
      </c>
      <c r="C98" s="119">
        <v>1986</v>
      </c>
      <c r="D98" s="119">
        <v>9</v>
      </c>
      <c r="E98" s="117">
        <v>4319.1000000000004</v>
      </c>
      <c r="F98" s="126">
        <v>0</v>
      </c>
      <c r="G98" s="126">
        <v>0</v>
      </c>
      <c r="H98" s="126">
        <v>0</v>
      </c>
      <c r="I98" s="126">
        <v>0</v>
      </c>
      <c r="J98" s="128">
        <v>1</v>
      </c>
      <c r="K98" s="127">
        <v>3000000</v>
      </c>
      <c r="L98" s="126">
        <v>0</v>
      </c>
      <c r="M98" s="126">
        <v>0</v>
      </c>
      <c r="N98" s="126">
        <v>0</v>
      </c>
      <c r="O98" s="126">
        <v>0</v>
      </c>
      <c r="P98" s="126">
        <v>0</v>
      </c>
      <c r="Q98" s="126">
        <v>0</v>
      </c>
      <c r="R98" s="127" t="s">
        <v>278</v>
      </c>
      <c r="S98" s="205"/>
      <c r="T98" s="69"/>
    </row>
    <row r="99" spans="1:20" s="8" customFormat="1" ht="31.9" customHeight="1" x14ac:dyDescent="0.3">
      <c r="A99" s="30" t="s">
        <v>233</v>
      </c>
      <c r="B99" s="69" t="s">
        <v>208</v>
      </c>
      <c r="C99" s="119">
        <v>1984</v>
      </c>
      <c r="D99" s="119">
        <v>9</v>
      </c>
      <c r="E99" s="117">
        <v>4260.6499999999996</v>
      </c>
      <c r="F99" s="126">
        <v>0</v>
      </c>
      <c r="G99" s="126">
        <v>0</v>
      </c>
      <c r="H99" s="126">
        <v>0</v>
      </c>
      <c r="I99" s="126">
        <v>0</v>
      </c>
      <c r="J99" s="128">
        <v>1</v>
      </c>
      <c r="K99" s="127">
        <v>3000000</v>
      </c>
      <c r="L99" s="126">
        <v>0</v>
      </c>
      <c r="M99" s="126">
        <v>0</v>
      </c>
      <c r="N99" s="126">
        <v>0</v>
      </c>
      <c r="O99" s="126">
        <v>0</v>
      </c>
      <c r="P99" s="126">
        <v>0</v>
      </c>
      <c r="Q99" s="126">
        <v>0</v>
      </c>
      <c r="R99" s="127" t="s">
        <v>278</v>
      </c>
      <c r="S99" s="205"/>
      <c r="T99" s="69"/>
    </row>
    <row r="100" spans="1:20" s="8" customFormat="1" ht="31.9" customHeight="1" x14ac:dyDescent="0.3">
      <c r="A100" s="30" t="s">
        <v>234</v>
      </c>
      <c r="B100" s="53" t="s">
        <v>209</v>
      </c>
      <c r="C100" s="119">
        <v>1991</v>
      </c>
      <c r="D100" s="119">
        <v>9</v>
      </c>
      <c r="E100" s="117">
        <v>2207.9</v>
      </c>
      <c r="F100" s="140">
        <f t="shared" ref="F100:G100" si="43">SUM(F99:F99)</f>
        <v>0</v>
      </c>
      <c r="G100" s="140">
        <f t="shared" si="43"/>
        <v>0</v>
      </c>
      <c r="H100" s="140">
        <f t="shared" ref="H100:I100" si="44">SUM(H99:H99)</f>
        <v>0</v>
      </c>
      <c r="I100" s="140">
        <f t="shared" si="44"/>
        <v>0</v>
      </c>
      <c r="J100" s="128">
        <v>1</v>
      </c>
      <c r="K100" s="127">
        <v>3000000</v>
      </c>
      <c r="L100" s="140">
        <f t="shared" ref="L100:Q100" si="45">SUM(L99:L99)</f>
        <v>0</v>
      </c>
      <c r="M100" s="140">
        <f t="shared" si="45"/>
        <v>0</v>
      </c>
      <c r="N100" s="140">
        <f t="shared" si="45"/>
        <v>0</v>
      </c>
      <c r="O100" s="140">
        <f t="shared" si="45"/>
        <v>0</v>
      </c>
      <c r="P100" s="140">
        <f t="shared" si="45"/>
        <v>0</v>
      </c>
      <c r="Q100" s="140">
        <f t="shared" si="45"/>
        <v>0</v>
      </c>
      <c r="R100" s="127" t="s">
        <v>278</v>
      </c>
      <c r="S100" s="205"/>
      <c r="T100" s="69"/>
    </row>
    <row r="101" spans="1:20" s="8" customFormat="1" ht="31.9" customHeight="1" x14ac:dyDescent="0.3">
      <c r="A101" s="30" t="s">
        <v>276</v>
      </c>
      <c r="B101" s="53" t="s">
        <v>210</v>
      </c>
      <c r="C101" s="119">
        <v>1991</v>
      </c>
      <c r="D101" s="119">
        <v>9</v>
      </c>
      <c r="E101" s="117">
        <v>2279.9</v>
      </c>
      <c r="F101" s="126">
        <v>0</v>
      </c>
      <c r="G101" s="126">
        <v>0</v>
      </c>
      <c r="H101" s="126">
        <v>0</v>
      </c>
      <c r="I101" s="126">
        <v>0</v>
      </c>
      <c r="J101" s="128">
        <v>1</v>
      </c>
      <c r="K101" s="127">
        <v>3000000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0</v>
      </c>
      <c r="R101" s="127" t="s">
        <v>278</v>
      </c>
      <c r="S101" s="205"/>
      <c r="T101" s="69"/>
    </row>
    <row r="102" spans="1:20" s="8" customFormat="1" ht="31.9" customHeight="1" x14ac:dyDescent="0.3">
      <c r="A102" s="30" t="s">
        <v>330</v>
      </c>
      <c r="B102" s="53" t="s">
        <v>211</v>
      </c>
      <c r="C102" s="119">
        <v>1985</v>
      </c>
      <c r="D102" s="119">
        <v>9</v>
      </c>
      <c r="E102" s="117">
        <v>4482</v>
      </c>
      <c r="F102" s="126">
        <v>0</v>
      </c>
      <c r="G102" s="126">
        <v>0</v>
      </c>
      <c r="H102" s="126">
        <v>0</v>
      </c>
      <c r="I102" s="126">
        <v>0</v>
      </c>
      <c r="J102" s="128">
        <v>1</v>
      </c>
      <c r="K102" s="127">
        <v>3000000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26">
        <v>0</v>
      </c>
      <c r="R102" s="127" t="s">
        <v>278</v>
      </c>
      <c r="S102" s="205"/>
      <c r="T102" s="69"/>
    </row>
    <row r="103" spans="1:20" s="14" customFormat="1" ht="46.5" customHeight="1" x14ac:dyDescent="0.3">
      <c r="A103" s="254" t="s">
        <v>37</v>
      </c>
      <c r="B103" s="254"/>
      <c r="C103" s="83" t="s">
        <v>14</v>
      </c>
      <c r="D103" s="83" t="s">
        <v>14</v>
      </c>
      <c r="E103" s="84">
        <f>SUM(E73:E102)</f>
        <v>106542.67999999996</v>
      </c>
      <c r="F103" s="84">
        <f>SUM(F73:F74)</f>
        <v>0</v>
      </c>
      <c r="G103" s="85">
        <f t="shared" ref="G103" si="46">SUM(G102:G102)</f>
        <v>0</v>
      </c>
      <c r="H103" s="84">
        <f>SUM(H73:H102)</f>
        <v>3614</v>
      </c>
      <c r="I103" s="84">
        <f>SUM(I73:I102)</f>
        <v>22729468.32</v>
      </c>
      <c r="J103" s="85">
        <f>SUM(J73:J102)</f>
        <v>30</v>
      </c>
      <c r="K103" s="84">
        <f>SUM(K73:K102)</f>
        <v>90000000</v>
      </c>
      <c r="L103" s="84">
        <f t="shared" ref="L103:Q103" si="47">SUM(L73:L74)</f>
        <v>0</v>
      </c>
      <c r="M103" s="84">
        <f t="shared" si="47"/>
        <v>0</v>
      </c>
      <c r="N103" s="84">
        <f t="shared" si="47"/>
        <v>0</v>
      </c>
      <c r="O103" s="84">
        <f t="shared" si="47"/>
        <v>0</v>
      </c>
      <c r="P103" s="84">
        <f t="shared" si="47"/>
        <v>0</v>
      </c>
      <c r="Q103" s="84">
        <f t="shared" si="47"/>
        <v>0</v>
      </c>
      <c r="R103" s="84">
        <f>SUM(R73:R77)</f>
        <v>22846568.32</v>
      </c>
      <c r="S103" s="184">
        <f>SUM(S73:S102)</f>
        <v>0</v>
      </c>
      <c r="T103" s="69"/>
    </row>
    <row r="104" spans="1:20" s="6" customFormat="1" ht="31.9" customHeight="1" x14ac:dyDescent="0.25">
      <c r="A104" s="262" t="s">
        <v>26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4"/>
    </row>
    <row r="105" spans="1:20" s="6" customFormat="1" ht="31.9" customHeight="1" x14ac:dyDescent="0.3">
      <c r="A105" s="30" t="s">
        <v>331</v>
      </c>
      <c r="B105" s="99" t="s">
        <v>303</v>
      </c>
      <c r="C105" s="64">
        <v>1967</v>
      </c>
      <c r="D105" s="78">
        <v>2</v>
      </c>
      <c r="E105" s="57">
        <v>704.5</v>
      </c>
      <c r="F105" s="84">
        <f t="shared" ref="F105:R106" si="48">SUM(F104)</f>
        <v>0</v>
      </c>
      <c r="G105" s="84">
        <f t="shared" si="48"/>
        <v>0</v>
      </c>
      <c r="H105" s="32">
        <v>628</v>
      </c>
      <c r="I105" s="32">
        <v>2690571.34</v>
      </c>
      <c r="J105" s="240">
        <f t="shared" ref="J105:Q105" si="49">SUM(J104)</f>
        <v>0</v>
      </c>
      <c r="K105" s="241">
        <f t="shared" si="49"/>
        <v>0</v>
      </c>
      <c r="L105" s="241">
        <f t="shared" si="49"/>
        <v>0</v>
      </c>
      <c r="M105" s="241">
        <f t="shared" si="49"/>
        <v>0</v>
      </c>
      <c r="N105" s="241">
        <f t="shared" si="49"/>
        <v>0</v>
      </c>
      <c r="O105" s="241">
        <f t="shared" si="49"/>
        <v>0</v>
      </c>
      <c r="P105" s="241">
        <f t="shared" si="49"/>
        <v>0</v>
      </c>
      <c r="Q105" s="241">
        <f t="shared" si="49"/>
        <v>0</v>
      </c>
      <c r="R105" s="70">
        <f t="shared" ref="R105" si="50">F105+G105+I105+K105+M105+O105+Q105</f>
        <v>2690571.34</v>
      </c>
      <c r="S105" s="200"/>
      <c r="T105" s="74"/>
    </row>
    <row r="106" spans="1:20" s="15" customFormat="1" ht="45" customHeight="1" x14ac:dyDescent="0.25">
      <c r="A106" s="254" t="s">
        <v>38</v>
      </c>
      <c r="B106" s="254"/>
      <c r="C106" s="83" t="s">
        <v>14</v>
      </c>
      <c r="D106" s="83" t="s">
        <v>14</v>
      </c>
      <c r="E106" s="84">
        <f>SUM(E105)</f>
        <v>704.5</v>
      </c>
      <c r="F106" s="84">
        <f t="shared" si="48"/>
        <v>0</v>
      </c>
      <c r="G106" s="84">
        <f t="shared" si="48"/>
        <v>0</v>
      </c>
      <c r="H106" s="84">
        <f t="shared" si="48"/>
        <v>628</v>
      </c>
      <c r="I106" s="84">
        <f t="shared" si="48"/>
        <v>2690571.34</v>
      </c>
      <c r="J106" s="85">
        <f t="shared" si="48"/>
        <v>0</v>
      </c>
      <c r="K106" s="84">
        <f t="shared" si="48"/>
        <v>0</v>
      </c>
      <c r="L106" s="84">
        <f t="shared" si="48"/>
        <v>0</v>
      </c>
      <c r="M106" s="84">
        <f t="shared" si="48"/>
        <v>0</v>
      </c>
      <c r="N106" s="84">
        <f t="shared" si="48"/>
        <v>0</v>
      </c>
      <c r="O106" s="84">
        <f t="shared" si="48"/>
        <v>0</v>
      </c>
      <c r="P106" s="84">
        <f t="shared" si="48"/>
        <v>0</v>
      </c>
      <c r="Q106" s="84">
        <f t="shared" si="48"/>
        <v>0</v>
      </c>
      <c r="R106" s="84">
        <f t="shared" si="48"/>
        <v>2690571.34</v>
      </c>
      <c r="S106" s="200"/>
      <c r="T106" s="74"/>
    </row>
    <row r="107" spans="1:20" s="6" customFormat="1" ht="31.9" customHeight="1" x14ac:dyDescent="0.25">
      <c r="A107" s="254" t="s">
        <v>123</v>
      </c>
      <c r="B107" s="254"/>
      <c r="C107" s="92" t="s">
        <v>14</v>
      </c>
      <c r="D107" s="92" t="s">
        <v>14</v>
      </c>
      <c r="E107" s="84">
        <f>E106+E103+E68+E64+E61+E52+E49+E46+E71</f>
        <v>258132.47999999995</v>
      </c>
      <c r="F107" s="97">
        <f>F106+F103+F68+F64+F61+F52+F49+F46+F71</f>
        <v>65332081.460000016</v>
      </c>
      <c r="G107" s="97">
        <f t="shared" ref="G107:O107" si="51">G106+G103+G68+G64+G61+G52+G49+G46+G71</f>
        <v>0</v>
      </c>
      <c r="H107" s="97">
        <f t="shared" si="51"/>
        <v>32647.269999999997</v>
      </c>
      <c r="I107" s="97">
        <f t="shared" si="51"/>
        <v>188866101.57800001</v>
      </c>
      <c r="J107" s="97">
        <f t="shared" si="51"/>
        <v>52</v>
      </c>
      <c r="K107" s="97">
        <f t="shared" si="51"/>
        <v>154637679.51999998</v>
      </c>
      <c r="L107" s="97">
        <f t="shared" si="51"/>
        <v>7864.4999999999991</v>
      </c>
      <c r="M107" s="97">
        <f t="shared" si="51"/>
        <v>3650991.8300000005</v>
      </c>
      <c r="N107" s="97">
        <f t="shared" si="51"/>
        <v>40599.75</v>
      </c>
      <c r="O107" s="97">
        <f t="shared" si="51"/>
        <v>77650028.660000026</v>
      </c>
      <c r="P107" s="97">
        <f t="shared" ref="P107:Q107" si="52">P106+P103+P68+P64+P61+P52+P49+P46</f>
        <v>0</v>
      </c>
      <c r="Q107" s="97">
        <f t="shared" si="52"/>
        <v>0</v>
      </c>
      <c r="R107" s="97">
        <f>R106+R103+R68+R64+R61+R52+R49+R46+R71</f>
        <v>355253983.04799998</v>
      </c>
      <c r="S107" s="206">
        <f>S106+S103+S68++S64+S61+S52+S49+S46</f>
        <v>45000000</v>
      </c>
      <c r="T107" s="74"/>
    </row>
    <row r="108" spans="1:20" s="6" customFormat="1" ht="31.9" customHeight="1" x14ac:dyDescent="0.25">
      <c r="A108" s="265" t="s">
        <v>119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7"/>
    </row>
    <row r="109" spans="1:20" s="6" customFormat="1" ht="31.9" customHeight="1" x14ac:dyDescent="0.25">
      <c r="A109" s="262" t="s">
        <v>92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4"/>
    </row>
    <row r="110" spans="1:20" s="6" customFormat="1" ht="31.9" customHeight="1" x14ac:dyDescent="0.25">
      <c r="A110" s="30" t="s">
        <v>18</v>
      </c>
      <c r="B110" s="39" t="s">
        <v>181</v>
      </c>
      <c r="C110" s="33">
        <v>1967</v>
      </c>
      <c r="D110" s="183">
        <v>5</v>
      </c>
      <c r="E110" s="186">
        <v>2745</v>
      </c>
      <c r="F110" s="178">
        <v>3603003.36</v>
      </c>
      <c r="G110" s="85">
        <f>SUM(G109:G109)</f>
        <v>0</v>
      </c>
      <c r="H110" s="40">
        <v>748</v>
      </c>
      <c r="I110" s="40">
        <v>4627784.25</v>
      </c>
      <c r="J110" s="85">
        <f>SUM(J109:J109)</f>
        <v>0</v>
      </c>
      <c r="K110" s="85">
        <f>SUM(K109:K109)</f>
        <v>0</v>
      </c>
      <c r="L110" s="40">
        <v>677.3</v>
      </c>
      <c r="M110" s="40">
        <v>1359049.86</v>
      </c>
      <c r="N110" s="62">
        <v>2006</v>
      </c>
      <c r="O110" s="187">
        <v>5006013.12</v>
      </c>
      <c r="P110" s="70">
        <v>0</v>
      </c>
      <c r="Q110" s="70">
        <v>0</v>
      </c>
      <c r="R110" s="70">
        <f t="shared" ref="R110:R131" si="53">F110+G110+I110+K110+M110+O110+Q110</f>
        <v>14595850.59</v>
      </c>
      <c r="S110" s="207"/>
      <c r="T110" s="74"/>
    </row>
    <row r="111" spans="1:20" s="6" customFormat="1" ht="31.9" customHeight="1" x14ac:dyDescent="0.25">
      <c r="A111" s="30" t="s">
        <v>42</v>
      </c>
      <c r="B111" s="39" t="s">
        <v>343</v>
      </c>
      <c r="C111" s="47">
        <v>1968</v>
      </c>
      <c r="D111" s="43" t="s">
        <v>20</v>
      </c>
      <c r="E111" s="47">
        <v>2700.4</v>
      </c>
      <c r="F111" s="179">
        <v>4204983.66</v>
      </c>
      <c r="G111" s="85">
        <f>SUM(G110:G110)</f>
        <v>0</v>
      </c>
      <c r="H111" s="40">
        <v>743</v>
      </c>
      <c r="I111" s="181">
        <f>(H111*6186.87)</f>
        <v>4596844.41</v>
      </c>
      <c r="J111" s="85">
        <f>SUM(J110:J110)</f>
        <v>0</v>
      </c>
      <c r="K111" s="85">
        <f>SUM(K110:K110)</f>
        <v>0</v>
      </c>
      <c r="L111" s="62">
        <v>672.7</v>
      </c>
      <c r="M111" s="40">
        <v>1349819.64</v>
      </c>
      <c r="N111" s="40">
        <v>2001</v>
      </c>
      <c r="O111" s="40">
        <v>4992935.22</v>
      </c>
      <c r="P111" s="70">
        <v>0</v>
      </c>
      <c r="Q111" s="70">
        <v>0</v>
      </c>
      <c r="R111" s="70">
        <f t="shared" si="53"/>
        <v>15144582.93</v>
      </c>
      <c r="S111" s="207"/>
      <c r="T111" s="74"/>
    </row>
    <row r="112" spans="1:20" s="6" customFormat="1" ht="31.9" customHeight="1" x14ac:dyDescent="0.25">
      <c r="A112" s="30" t="s">
        <v>43</v>
      </c>
      <c r="B112" s="39" t="s">
        <v>182</v>
      </c>
      <c r="C112" s="47">
        <v>1960</v>
      </c>
      <c r="D112" s="43" t="s">
        <v>43</v>
      </c>
      <c r="E112" s="47">
        <v>1233.7</v>
      </c>
      <c r="F112" s="40">
        <v>1876502.25</v>
      </c>
      <c r="G112" s="70">
        <v>0</v>
      </c>
      <c r="H112" s="40">
        <v>700</v>
      </c>
      <c r="I112" s="181">
        <f t="shared" ref="I112:I131" si="54">(H112*6186.87)</f>
        <v>4330809</v>
      </c>
      <c r="J112" s="70">
        <v>0</v>
      </c>
      <c r="K112" s="70">
        <v>0</v>
      </c>
      <c r="L112" s="220">
        <v>630</v>
      </c>
      <c r="M112" s="220">
        <v>1276178.5</v>
      </c>
      <c r="N112" s="40">
        <v>1580</v>
      </c>
      <c r="O112" s="40">
        <v>3942921.6</v>
      </c>
      <c r="P112" s="85">
        <f t="shared" ref="P112:Q112" si="55">SUM(P111:P111)</f>
        <v>0</v>
      </c>
      <c r="Q112" s="85">
        <f t="shared" si="55"/>
        <v>0</v>
      </c>
      <c r="R112" s="70">
        <f t="shared" si="53"/>
        <v>11426411.35</v>
      </c>
      <c r="S112" s="207"/>
      <c r="T112" s="74"/>
    </row>
    <row r="113" spans="1:20" s="6" customFormat="1" ht="41.25" customHeight="1" x14ac:dyDescent="0.25">
      <c r="A113" s="30" t="s">
        <v>19</v>
      </c>
      <c r="B113" s="39" t="s">
        <v>344</v>
      </c>
      <c r="C113" s="47">
        <v>1967</v>
      </c>
      <c r="D113" s="43" t="s">
        <v>20</v>
      </c>
      <c r="E113" s="47">
        <v>7689.4</v>
      </c>
      <c r="F113" s="179">
        <v>7412998.5999999996</v>
      </c>
      <c r="G113" s="85"/>
      <c r="H113" s="188">
        <v>3320</v>
      </c>
      <c r="I113" s="181">
        <v>15245328</v>
      </c>
      <c r="J113" s="85"/>
      <c r="K113" s="85"/>
      <c r="L113" s="188">
        <v>1308</v>
      </c>
      <c r="M113" s="62">
        <v>1859368</v>
      </c>
      <c r="N113" s="188">
        <v>6300</v>
      </c>
      <c r="O113" s="188">
        <v>11721776</v>
      </c>
      <c r="P113" s="70">
        <v>0</v>
      </c>
      <c r="Q113" s="70">
        <v>0</v>
      </c>
      <c r="R113" s="70">
        <f t="shared" si="53"/>
        <v>36239470.600000001</v>
      </c>
      <c r="S113" s="207"/>
      <c r="T113" s="74"/>
    </row>
    <row r="114" spans="1:20" s="6" customFormat="1" ht="31.9" customHeight="1" x14ac:dyDescent="0.25">
      <c r="A114" s="30" t="s">
        <v>20</v>
      </c>
      <c r="B114" s="39" t="s">
        <v>282</v>
      </c>
      <c r="C114" s="47">
        <v>1964</v>
      </c>
      <c r="D114" s="43" t="s">
        <v>19</v>
      </c>
      <c r="E114" s="47">
        <v>2248.8000000000002</v>
      </c>
      <c r="F114" s="179">
        <v>2514352.7000000002</v>
      </c>
      <c r="G114" s="70">
        <v>0</v>
      </c>
      <c r="H114" s="40">
        <v>689</v>
      </c>
      <c r="I114" s="181">
        <f t="shared" si="54"/>
        <v>4262753.43</v>
      </c>
      <c r="J114" s="70">
        <v>0</v>
      </c>
      <c r="K114" s="70">
        <v>0</v>
      </c>
      <c r="L114" s="40">
        <v>640</v>
      </c>
      <c r="M114" s="62">
        <v>1284032</v>
      </c>
      <c r="N114" s="40">
        <v>2280</v>
      </c>
      <c r="O114" s="40">
        <v>4643459.2</v>
      </c>
      <c r="P114" s="85">
        <f t="shared" ref="P114:Q114" si="56">SUM(P113:P113)</f>
        <v>0</v>
      </c>
      <c r="Q114" s="85">
        <f t="shared" si="56"/>
        <v>0</v>
      </c>
      <c r="R114" s="70">
        <f t="shared" si="53"/>
        <v>12704597.33</v>
      </c>
      <c r="S114" s="207"/>
      <c r="T114" s="74"/>
    </row>
    <row r="115" spans="1:20" s="6" customFormat="1" ht="31.9" customHeight="1" x14ac:dyDescent="0.25">
      <c r="A115" s="30" t="s">
        <v>44</v>
      </c>
      <c r="B115" s="39" t="s">
        <v>243</v>
      </c>
      <c r="C115" s="47">
        <v>1964</v>
      </c>
      <c r="D115" s="43" t="s">
        <v>19</v>
      </c>
      <c r="E115" s="47">
        <v>1755.8</v>
      </c>
      <c r="F115" s="40">
        <v>3652983.98</v>
      </c>
      <c r="G115" s="70">
        <v>0</v>
      </c>
      <c r="H115" s="40">
        <v>1923</v>
      </c>
      <c r="I115" s="181">
        <f t="shared" si="54"/>
        <v>11897351.01</v>
      </c>
      <c r="J115" s="70">
        <v>0</v>
      </c>
      <c r="K115" s="70">
        <v>0</v>
      </c>
      <c r="L115" s="40"/>
      <c r="M115" s="62">
        <f>(L115*2006.3)</f>
        <v>0</v>
      </c>
      <c r="N115" s="40">
        <v>1205.4000000000001</v>
      </c>
      <c r="O115" s="40">
        <v>3008099.8</v>
      </c>
      <c r="P115" s="70">
        <v>0</v>
      </c>
      <c r="Q115" s="70">
        <v>0</v>
      </c>
      <c r="R115" s="70">
        <f t="shared" si="53"/>
        <v>18558434.789999999</v>
      </c>
      <c r="S115" s="207"/>
      <c r="T115" s="74"/>
    </row>
    <row r="116" spans="1:20" s="6" customFormat="1" ht="31.9" customHeight="1" x14ac:dyDescent="0.25">
      <c r="A116" s="30" t="s">
        <v>45</v>
      </c>
      <c r="B116" s="39" t="s">
        <v>183</v>
      </c>
      <c r="C116" s="47">
        <v>1967</v>
      </c>
      <c r="D116" s="43" t="s">
        <v>20</v>
      </c>
      <c r="E116" s="47">
        <v>3823</v>
      </c>
      <c r="F116" s="179">
        <v>1335832.3500000001</v>
      </c>
      <c r="G116" s="85">
        <f t="shared" ref="G116" si="57">SUM(G115:G115)</f>
        <v>0</v>
      </c>
      <c r="H116" s="40">
        <v>982</v>
      </c>
      <c r="I116" s="181">
        <f t="shared" si="54"/>
        <v>6075506.3399999999</v>
      </c>
      <c r="J116" s="85">
        <f t="shared" ref="J116:K117" si="58">SUM(J115:J115)</f>
        <v>0</v>
      </c>
      <c r="K116" s="85">
        <f t="shared" si="58"/>
        <v>0</v>
      </c>
      <c r="L116" s="40">
        <v>744</v>
      </c>
      <c r="M116" s="62">
        <v>1492687.2</v>
      </c>
      <c r="N116" s="62">
        <v>2240</v>
      </c>
      <c r="O116" s="40">
        <v>5589964.7999999998</v>
      </c>
      <c r="P116" s="40">
        <v>144</v>
      </c>
      <c r="Q116" s="40">
        <v>58737</v>
      </c>
      <c r="R116" s="70">
        <f t="shared" si="53"/>
        <v>14552727.689999998</v>
      </c>
      <c r="S116" s="207"/>
      <c r="T116" s="74"/>
    </row>
    <row r="117" spans="1:20" s="6" customFormat="1" ht="31.9" customHeight="1" x14ac:dyDescent="0.25">
      <c r="A117" s="30" t="s">
        <v>46</v>
      </c>
      <c r="B117" s="39" t="s">
        <v>244</v>
      </c>
      <c r="C117" s="47">
        <v>1966</v>
      </c>
      <c r="D117" s="43" t="s">
        <v>20</v>
      </c>
      <c r="E117" s="47">
        <v>2851.3</v>
      </c>
      <c r="F117" s="179">
        <v>2084646.8199999998</v>
      </c>
      <c r="G117" s="85">
        <f t="shared" ref="G117" si="59">SUM(G116:G116)</f>
        <v>0</v>
      </c>
      <c r="H117" s="40">
        <v>845</v>
      </c>
      <c r="I117" s="181">
        <f t="shared" si="54"/>
        <v>5227905.1500000004</v>
      </c>
      <c r="J117" s="85">
        <f t="shared" si="58"/>
        <v>0</v>
      </c>
      <c r="K117" s="85">
        <f t="shared" si="58"/>
        <v>0</v>
      </c>
      <c r="L117" s="40"/>
      <c r="M117" s="62">
        <f t="shared" ref="M117:M131" si="60">(L117*2006.3)</f>
        <v>0</v>
      </c>
      <c r="N117" s="40">
        <v>1785</v>
      </c>
      <c r="O117" s="40">
        <v>4454503.2</v>
      </c>
      <c r="P117" s="85"/>
      <c r="Q117" s="85"/>
      <c r="R117" s="70">
        <f t="shared" si="53"/>
        <v>11767055.170000002</v>
      </c>
      <c r="S117" s="207"/>
      <c r="T117" s="74"/>
    </row>
    <row r="118" spans="1:20" s="6" customFormat="1" ht="31.9" customHeight="1" x14ac:dyDescent="0.25">
      <c r="A118" s="30" t="s">
        <v>21</v>
      </c>
      <c r="B118" s="39" t="s">
        <v>245</v>
      </c>
      <c r="C118" s="47">
        <v>1966</v>
      </c>
      <c r="D118" s="46">
        <v>4</v>
      </c>
      <c r="E118" s="47">
        <v>2851.3</v>
      </c>
      <c r="F118" s="179">
        <v>2084646.8199999998</v>
      </c>
      <c r="G118" s="70">
        <v>0</v>
      </c>
      <c r="H118" s="40">
        <v>845</v>
      </c>
      <c r="I118" s="181">
        <f t="shared" si="54"/>
        <v>5227905.1500000004</v>
      </c>
      <c r="J118" s="70">
        <v>0</v>
      </c>
      <c r="K118" s="70">
        <v>0</v>
      </c>
      <c r="L118" s="40"/>
      <c r="M118" s="62">
        <f t="shared" si="60"/>
        <v>0</v>
      </c>
      <c r="N118" s="40">
        <v>1785</v>
      </c>
      <c r="O118" s="40">
        <v>4454503.2</v>
      </c>
      <c r="P118" s="70">
        <v>0</v>
      </c>
      <c r="Q118" s="70">
        <v>0</v>
      </c>
      <c r="R118" s="70">
        <f t="shared" si="53"/>
        <v>11767055.170000002</v>
      </c>
      <c r="S118" s="207"/>
      <c r="T118" s="74"/>
    </row>
    <row r="119" spans="1:20" s="6" customFormat="1" ht="31.9" customHeight="1" x14ac:dyDescent="0.25">
      <c r="A119" s="30" t="s">
        <v>47</v>
      </c>
      <c r="B119" s="39" t="s">
        <v>184</v>
      </c>
      <c r="C119" s="33">
        <v>1966</v>
      </c>
      <c r="D119" s="183">
        <v>4</v>
      </c>
      <c r="E119" s="47">
        <v>3974.8</v>
      </c>
      <c r="F119" s="179">
        <v>1302577.6600000001</v>
      </c>
      <c r="G119" s="70">
        <v>0</v>
      </c>
      <c r="H119" s="40">
        <v>1112</v>
      </c>
      <c r="I119" s="181">
        <f t="shared" si="54"/>
        <v>6879799.4399999995</v>
      </c>
      <c r="J119" s="70">
        <v>0</v>
      </c>
      <c r="K119" s="70">
        <v>0</v>
      </c>
      <c r="L119" s="70">
        <v>0</v>
      </c>
      <c r="M119" s="62">
        <f t="shared" si="60"/>
        <v>0</v>
      </c>
      <c r="N119" s="40">
        <v>1750</v>
      </c>
      <c r="O119" s="40">
        <v>4367160</v>
      </c>
      <c r="P119" s="70">
        <v>0</v>
      </c>
      <c r="Q119" s="70">
        <v>0</v>
      </c>
      <c r="R119" s="70">
        <f t="shared" si="53"/>
        <v>12549537.1</v>
      </c>
      <c r="S119" s="207"/>
      <c r="T119" s="74"/>
    </row>
    <row r="120" spans="1:20" s="6" customFormat="1" ht="31.9" customHeight="1" x14ac:dyDescent="0.25">
      <c r="A120" s="30" t="s">
        <v>48</v>
      </c>
      <c r="B120" s="39" t="s">
        <v>185</v>
      </c>
      <c r="C120" s="33">
        <v>1967</v>
      </c>
      <c r="D120" s="183">
        <v>5</v>
      </c>
      <c r="E120" s="186">
        <v>2688.4</v>
      </c>
      <c r="F120" s="179">
        <v>2027699.25</v>
      </c>
      <c r="G120" s="85">
        <f t="shared" ref="G120:G122" si="61">SUM(G119:G119)</f>
        <v>0</v>
      </c>
      <c r="H120" s="40">
        <v>840</v>
      </c>
      <c r="I120" s="181">
        <f t="shared" si="54"/>
        <v>5196970.8</v>
      </c>
      <c r="J120" s="70">
        <v>0</v>
      </c>
      <c r="K120" s="70">
        <v>0</v>
      </c>
      <c r="L120" s="85">
        <f t="shared" ref="L120" si="62">SUM(L119:L119)</f>
        <v>0</v>
      </c>
      <c r="M120" s="62">
        <f t="shared" si="60"/>
        <v>0</v>
      </c>
      <c r="N120" s="40">
        <v>1750</v>
      </c>
      <c r="O120" s="40">
        <v>4367160</v>
      </c>
      <c r="P120" s="85">
        <f t="shared" ref="P120:Q120" si="63">SUM(P119:P119)</f>
        <v>0</v>
      </c>
      <c r="Q120" s="85">
        <f t="shared" si="63"/>
        <v>0</v>
      </c>
      <c r="R120" s="70">
        <f t="shared" si="53"/>
        <v>11591830.050000001</v>
      </c>
      <c r="S120" s="207"/>
      <c r="T120" s="74"/>
    </row>
    <row r="121" spans="1:20" s="6" customFormat="1" ht="31.9" customHeight="1" x14ac:dyDescent="0.25">
      <c r="A121" s="30" t="s">
        <v>49</v>
      </c>
      <c r="B121" s="39" t="s">
        <v>304</v>
      </c>
      <c r="C121" s="33">
        <v>1964</v>
      </c>
      <c r="D121" s="183">
        <v>2</v>
      </c>
      <c r="E121" s="186">
        <v>369.1</v>
      </c>
      <c r="F121" s="40">
        <v>2508508.12</v>
      </c>
      <c r="G121" s="85">
        <f t="shared" si="61"/>
        <v>0</v>
      </c>
      <c r="H121" s="40">
        <v>500</v>
      </c>
      <c r="I121" s="181">
        <f t="shared" si="54"/>
        <v>3093435</v>
      </c>
      <c r="J121" s="85">
        <f t="shared" ref="J121:K121" si="64">SUM(J120:J120)</f>
        <v>0</v>
      </c>
      <c r="K121" s="85">
        <f t="shared" si="64"/>
        <v>0</v>
      </c>
      <c r="L121" s="40">
        <v>45</v>
      </c>
      <c r="M121" s="62">
        <v>90283.5</v>
      </c>
      <c r="N121" s="40">
        <v>417</v>
      </c>
      <c r="O121" s="40">
        <v>1040631.84</v>
      </c>
      <c r="P121" s="85"/>
      <c r="Q121" s="85"/>
      <c r="R121" s="70">
        <f t="shared" si="53"/>
        <v>6732858.46</v>
      </c>
      <c r="S121" s="207"/>
      <c r="T121" s="74"/>
    </row>
    <row r="122" spans="1:20" s="6" customFormat="1" ht="31.9" customHeight="1" x14ac:dyDescent="0.25">
      <c r="A122" s="30" t="s">
        <v>50</v>
      </c>
      <c r="B122" s="39" t="s">
        <v>252</v>
      </c>
      <c r="C122" s="33">
        <v>1969</v>
      </c>
      <c r="D122" s="183">
        <v>5</v>
      </c>
      <c r="E122" s="186">
        <v>934</v>
      </c>
      <c r="F122" s="40">
        <v>5261193.04</v>
      </c>
      <c r="G122" s="85">
        <f t="shared" si="61"/>
        <v>0</v>
      </c>
      <c r="H122" s="40">
        <v>650</v>
      </c>
      <c r="I122" s="181">
        <f t="shared" si="54"/>
        <v>4021465.5</v>
      </c>
      <c r="J122" s="85">
        <f t="shared" ref="J122:K122" si="65">SUM(J121:J121)</f>
        <v>0</v>
      </c>
      <c r="K122" s="85">
        <f t="shared" si="65"/>
        <v>0</v>
      </c>
      <c r="L122" s="40"/>
      <c r="M122" s="62"/>
      <c r="N122" s="40">
        <v>950</v>
      </c>
      <c r="O122" s="40">
        <v>2370744</v>
      </c>
      <c r="P122" s="85"/>
      <c r="Q122" s="85"/>
      <c r="R122" s="70">
        <f t="shared" si="53"/>
        <v>11653402.539999999</v>
      </c>
      <c r="S122" s="207"/>
      <c r="T122" s="74"/>
    </row>
    <row r="123" spans="1:20" s="6" customFormat="1" ht="31.9" customHeight="1" x14ac:dyDescent="0.25">
      <c r="A123" s="30" t="s">
        <v>51</v>
      </c>
      <c r="B123" s="39" t="s">
        <v>246</v>
      </c>
      <c r="C123" s="47">
        <v>1966</v>
      </c>
      <c r="D123" s="183">
        <v>5</v>
      </c>
      <c r="E123" s="47">
        <v>2562.6999999999998</v>
      </c>
      <c r="F123" s="179">
        <v>4110296.16</v>
      </c>
      <c r="G123" s="70">
        <v>0</v>
      </c>
      <c r="H123" s="40">
        <v>809.6</v>
      </c>
      <c r="I123" s="181">
        <f t="shared" si="54"/>
        <v>5008889.9520000005</v>
      </c>
      <c r="J123" s="70">
        <v>0</v>
      </c>
      <c r="K123" s="70">
        <v>0</v>
      </c>
      <c r="L123" s="40">
        <v>735.7</v>
      </c>
      <c r="M123" s="62">
        <v>1476034.91</v>
      </c>
      <c r="N123" s="40">
        <v>2212</v>
      </c>
      <c r="O123" s="40">
        <v>5520090.2400000002</v>
      </c>
      <c r="P123" s="40">
        <v>144</v>
      </c>
      <c r="Q123" s="40">
        <v>58737</v>
      </c>
      <c r="R123" s="70">
        <f t="shared" si="53"/>
        <v>16174048.262</v>
      </c>
      <c r="S123" s="207"/>
      <c r="T123" s="74"/>
    </row>
    <row r="124" spans="1:20" s="6" customFormat="1" ht="31.9" customHeight="1" x14ac:dyDescent="0.25">
      <c r="A124" s="30" t="s">
        <v>52</v>
      </c>
      <c r="B124" s="39" t="s">
        <v>248</v>
      </c>
      <c r="C124" s="47">
        <v>1937</v>
      </c>
      <c r="D124" s="183">
        <v>2</v>
      </c>
      <c r="E124" s="47">
        <v>679.8</v>
      </c>
      <c r="F124" s="40">
        <v>1923575.8</v>
      </c>
      <c r="G124" s="70">
        <v>0</v>
      </c>
      <c r="H124" s="40">
        <v>560</v>
      </c>
      <c r="I124" s="181">
        <f t="shared" si="54"/>
        <v>3464647.1999999997</v>
      </c>
      <c r="J124" s="70">
        <v>0</v>
      </c>
      <c r="K124" s="70">
        <v>0</v>
      </c>
      <c r="L124" s="70">
        <v>0</v>
      </c>
      <c r="M124" s="62">
        <f t="shared" si="60"/>
        <v>0</v>
      </c>
      <c r="N124" s="40">
        <v>826</v>
      </c>
      <c r="O124" s="40">
        <v>2061299.52</v>
      </c>
      <c r="P124" s="70">
        <v>0</v>
      </c>
      <c r="Q124" s="70">
        <v>0</v>
      </c>
      <c r="R124" s="70">
        <f t="shared" si="53"/>
        <v>7449522.5199999996</v>
      </c>
      <c r="S124" s="207"/>
      <c r="T124" s="74"/>
    </row>
    <row r="125" spans="1:20" s="6" customFormat="1" ht="31.9" customHeight="1" x14ac:dyDescent="0.25">
      <c r="A125" s="30" t="s">
        <v>53</v>
      </c>
      <c r="B125" s="39" t="s">
        <v>249</v>
      </c>
      <c r="C125" s="47">
        <v>1969</v>
      </c>
      <c r="D125" s="43" t="s">
        <v>20</v>
      </c>
      <c r="E125" s="47">
        <v>2709.6</v>
      </c>
      <c r="F125" s="179">
        <v>2492732</v>
      </c>
      <c r="G125" s="70">
        <v>0</v>
      </c>
      <c r="H125" s="40">
        <v>780</v>
      </c>
      <c r="I125" s="181">
        <f t="shared" si="54"/>
        <v>4825758.5999999996</v>
      </c>
      <c r="J125" s="70">
        <v>0</v>
      </c>
      <c r="K125" s="70">
        <v>0</v>
      </c>
      <c r="L125" s="40"/>
      <c r="M125" s="62">
        <f t="shared" si="60"/>
        <v>0</v>
      </c>
      <c r="N125" s="125" t="s">
        <v>319</v>
      </c>
      <c r="O125" s="40">
        <v>3992832</v>
      </c>
      <c r="P125" s="125" t="s">
        <v>320</v>
      </c>
      <c r="Q125" s="70">
        <v>32512</v>
      </c>
      <c r="R125" s="70">
        <f t="shared" si="53"/>
        <v>11343834.6</v>
      </c>
      <c r="S125" s="207"/>
      <c r="T125" s="74"/>
    </row>
    <row r="126" spans="1:20" s="6" customFormat="1" ht="31.9" customHeight="1" x14ac:dyDescent="0.25">
      <c r="A126" s="30" t="s">
        <v>54</v>
      </c>
      <c r="B126" s="39" t="s">
        <v>250</v>
      </c>
      <c r="C126" s="33">
        <v>1970</v>
      </c>
      <c r="D126" s="183">
        <v>3</v>
      </c>
      <c r="E126" s="186">
        <v>2603</v>
      </c>
      <c r="F126" s="179">
        <v>3934647.29</v>
      </c>
      <c r="G126" s="70">
        <v>0</v>
      </c>
      <c r="H126" s="40">
        <v>880</v>
      </c>
      <c r="I126" s="181">
        <f t="shared" si="54"/>
        <v>5444445.5999999996</v>
      </c>
      <c r="J126" s="85">
        <f t="shared" ref="J126:K126" si="66">SUM(J125:J125)</f>
        <v>0</v>
      </c>
      <c r="K126" s="85">
        <f t="shared" si="66"/>
        <v>0</v>
      </c>
      <c r="L126" s="126">
        <v>747.7</v>
      </c>
      <c r="M126" s="62">
        <v>1500110.51</v>
      </c>
      <c r="N126" s="40">
        <v>2111.85</v>
      </c>
      <c r="O126" s="40">
        <v>5270163.91</v>
      </c>
      <c r="P126" s="128">
        <v>120</v>
      </c>
      <c r="Q126" s="66">
        <v>42512</v>
      </c>
      <c r="R126" s="70">
        <f t="shared" si="53"/>
        <v>16191879.310000001</v>
      </c>
      <c r="S126" s="207"/>
      <c r="T126" s="74"/>
    </row>
    <row r="127" spans="1:20" s="6" customFormat="1" ht="31.9" customHeight="1" x14ac:dyDescent="0.25">
      <c r="A127" s="30" t="s">
        <v>55</v>
      </c>
      <c r="B127" s="39" t="s">
        <v>247</v>
      </c>
      <c r="C127" s="33">
        <v>1961</v>
      </c>
      <c r="D127" s="183">
        <v>2</v>
      </c>
      <c r="E127" s="186">
        <v>1584</v>
      </c>
      <c r="F127" s="179">
        <v>2962875.8699999996</v>
      </c>
      <c r="G127" s="85">
        <f t="shared" ref="G127" si="67">SUM(G126:G126)</f>
        <v>0</v>
      </c>
      <c r="H127" s="40">
        <v>455</v>
      </c>
      <c r="I127" s="181">
        <f t="shared" si="54"/>
        <v>2815025.85</v>
      </c>
      <c r="J127" s="85">
        <f t="shared" ref="J127:K127" si="68">SUM(J126:J126)</f>
        <v>0</v>
      </c>
      <c r="K127" s="85">
        <f t="shared" si="68"/>
        <v>0</v>
      </c>
      <c r="L127" s="85"/>
      <c r="M127" s="62">
        <f t="shared" si="60"/>
        <v>0</v>
      </c>
      <c r="N127" s="40">
        <v>1278.4000000000001</v>
      </c>
      <c r="O127" s="40">
        <v>3190272.77</v>
      </c>
      <c r="P127" s="66"/>
      <c r="Q127" s="66"/>
      <c r="R127" s="70">
        <f t="shared" si="53"/>
        <v>8968174.4900000002</v>
      </c>
      <c r="S127" s="207"/>
      <c r="T127" s="74"/>
    </row>
    <row r="128" spans="1:20" s="182" customFormat="1" ht="31.9" customHeight="1" x14ac:dyDescent="0.25">
      <c r="A128" s="30" t="s">
        <v>56</v>
      </c>
      <c r="B128" s="39" t="s">
        <v>322</v>
      </c>
      <c r="C128" s="222">
        <v>1958</v>
      </c>
      <c r="D128" s="43">
        <v>2</v>
      </c>
      <c r="E128" s="126">
        <v>643.5</v>
      </c>
      <c r="F128" s="221">
        <v>1000000</v>
      </c>
      <c r="G128" s="32"/>
      <c r="H128" s="40"/>
      <c r="I128" s="181"/>
      <c r="J128" s="85"/>
      <c r="K128" s="85"/>
      <c r="L128" s="85"/>
      <c r="M128" s="62"/>
      <c r="N128" s="40"/>
      <c r="O128" s="40"/>
      <c r="P128" s="66"/>
      <c r="Q128" s="66"/>
      <c r="R128" s="70">
        <f t="shared" si="53"/>
        <v>1000000</v>
      </c>
      <c r="S128" s="207"/>
      <c r="T128" s="74"/>
    </row>
    <row r="129" spans="1:20" s="6" customFormat="1" ht="31.9" customHeight="1" x14ac:dyDescent="0.25">
      <c r="A129" s="30" t="s">
        <v>57</v>
      </c>
      <c r="B129" s="39" t="s">
        <v>253</v>
      </c>
      <c r="C129" s="33">
        <v>1967</v>
      </c>
      <c r="D129" s="183">
        <v>5</v>
      </c>
      <c r="E129" s="47">
        <v>2700</v>
      </c>
      <c r="F129" s="179">
        <v>3110295.36</v>
      </c>
      <c r="G129" s="70">
        <v>0</v>
      </c>
      <c r="H129" s="40">
        <v>743</v>
      </c>
      <c r="I129" s="181">
        <f t="shared" si="54"/>
        <v>4596844.41</v>
      </c>
      <c r="J129" s="70">
        <v>0</v>
      </c>
      <c r="K129" s="70">
        <v>0</v>
      </c>
      <c r="L129" s="40">
        <v>672.7</v>
      </c>
      <c r="M129" s="62">
        <v>1349638.01</v>
      </c>
      <c r="N129" s="40">
        <v>2173.5</v>
      </c>
      <c r="O129" s="40">
        <v>5424127.7199999997</v>
      </c>
      <c r="P129" s="70">
        <v>0</v>
      </c>
      <c r="Q129" s="70">
        <v>0</v>
      </c>
      <c r="R129" s="70">
        <f t="shared" si="53"/>
        <v>14480905.5</v>
      </c>
      <c r="S129" s="207"/>
      <c r="T129" s="74"/>
    </row>
    <row r="130" spans="1:20" s="6" customFormat="1" ht="31.9" customHeight="1" x14ac:dyDescent="0.25">
      <c r="A130" s="30" t="s">
        <v>58</v>
      </c>
      <c r="B130" s="39" t="s">
        <v>254</v>
      </c>
      <c r="C130" s="33">
        <v>1969</v>
      </c>
      <c r="D130" s="183">
        <v>5</v>
      </c>
      <c r="E130" s="47">
        <v>2979.6</v>
      </c>
      <c r="F130" s="179">
        <v>2373477.58</v>
      </c>
      <c r="G130" s="85">
        <f t="shared" ref="G130:G131" si="69">SUM(G129:G129)</f>
        <v>0</v>
      </c>
      <c r="H130" s="40">
        <v>672.7</v>
      </c>
      <c r="I130" s="181">
        <f t="shared" si="54"/>
        <v>4161907.449</v>
      </c>
      <c r="J130" s="85">
        <f t="shared" ref="J130:K131" si="70">SUM(J129:J129)</f>
        <v>0</v>
      </c>
      <c r="K130" s="85">
        <f t="shared" si="70"/>
        <v>0</v>
      </c>
      <c r="L130" s="40">
        <v>672.7</v>
      </c>
      <c r="M130" s="62">
        <v>1349638.01</v>
      </c>
      <c r="N130" s="40">
        <v>2001</v>
      </c>
      <c r="O130" s="40">
        <v>4993535.5199999996</v>
      </c>
      <c r="P130" s="70">
        <v>0</v>
      </c>
      <c r="Q130" s="70">
        <v>0</v>
      </c>
      <c r="R130" s="70">
        <f t="shared" si="53"/>
        <v>12878558.559</v>
      </c>
      <c r="S130" s="207"/>
      <c r="T130" s="74"/>
    </row>
    <row r="131" spans="1:20" s="6" customFormat="1" ht="31.9" customHeight="1" x14ac:dyDescent="0.25">
      <c r="A131" s="30" t="s">
        <v>59</v>
      </c>
      <c r="B131" s="39" t="s">
        <v>255</v>
      </c>
      <c r="C131" s="33">
        <v>1976</v>
      </c>
      <c r="D131" s="183">
        <v>5</v>
      </c>
      <c r="E131" s="47">
        <v>3341.3</v>
      </c>
      <c r="F131" s="70">
        <v>2052718</v>
      </c>
      <c r="G131" s="85">
        <f t="shared" si="69"/>
        <v>0</v>
      </c>
      <c r="H131" s="40">
        <v>969</v>
      </c>
      <c r="I131" s="181">
        <f t="shared" si="54"/>
        <v>5995077.0300000003</v>
      </c>
      <c r="J131" s="85">
        <f t="shared" si="70"/>
        <v>0</v>
      </c>
      <c r="K131" s="85">
        <f t="shared" si="70"/>
        <v>0</v>
      </c>
      <c r="L131" s="70">
        <v>0</v>
      </c>
      <c r="M131" s="62">
        <f t="shared" si="60"/>
        <v>0</v>
      </c>
      <c r="N131" s="40">
        <v>2068.9</v>
      </c>
      <c r="O131" s="40">
        <v>5162981.33</v>
      </c>
      <c r="P131" s="85">
        <f t="shared" ref="P131:Q131" si="71">SUM(P130:P130)</f>
        <v>0</v>
      </c>
      <c r="Q131" s="85">
        <f t="shared" si="71"/>
        <v>0</v>
      </c>
      <c r="R131" s="70">
        <f t="shared" si="53"/>
        <v>13210776.359999999</v>
      </c>
      <c r="S131" s="207"/>
      <c r="T131" s="74"/>
    </row>
    <row r="132" spans="1:20" s="6" customFormat="1" ht="31.9" customHeight="1" x14ac:dyDescent="0.3">
      <c r="A132" s="30" t="s">
        <v>60</v>
      </c>
      <c r="B132" s="48" t="s">
        <v>216</v>
      </c>
      <c r="C132" s="33">
        <v>1996</v>
      </c>
      <c r="D132" s="183">
        <v>9</v>
      </c>
      <c r="E132" s="189">
        <v>5983.3</v>
      </c>
      <c r="F132" s="85">
        <v>0</v>
      </c>
      <c r="G132" s="85">
        <f t="shared" ref="G132" si="72">SUM(G131:G131)</f>
        <v>0</v>
      </c>
      <c r="H132" s="70">
        <v>0</v>
      </c>
      <c r="I132" s="70">
        <v>0</v>
      </c>
      <c r="J132" s="66">
        <v>2</v>
      </c>
      <c r="K132" s="62">
        <v>6000000</v>
      </c>
      <c r="L132" s="70">
        <v>0</v>
      </c>
      <c r="M132" s="62">
        <f t="shared" ref="M132:M133" si="73">(L132*2006.3)</f>
        <v>0</v>
      </c>
      <c r="N132" s="70">
        <v>0</v>
      </c>
      <c r="O132" s="70">
        <v>0</v>
      </c>
      <c r="P132" s="70">
        <v>0</v>
      </c>
      <c r="Q132" s="70">
        <v>0</v>
      </c>
      <c r="R132" s="127" t="s">
        <v>279</v>
      </c>
      <c r="S132" s="62"/>
      <c r="T132" s="127" t="s">
        <v>279</v>
      </c>
    </row>
    <row r="133" spans="1:20" s="6" customFormat="1" ht="31.9" customHeight="1" x14ac:dyDescent="0.3">
      <c r="A133" s="30" t="s">
        <v>61</v>
      </c>
      <c r="B133" s="48" t="s">
        <v>345</v>
      </c>
      <c r="C133" s="33">
        <v>1999</v>
      </c>
      <c r="D133" s="183">
        <v>10</v>
      </c>
      <c r="E133" s="189">
        <v>19984.8</v>
      </c>
      <c r="F133" s="85">
        <v>0</v>
      </c>
      <c r="G133" s="85">
        <f>SUM(G132:G132)</f>
        <v>0</v>
      </c>
      <c r="H133" s="85">
        <f>SUM(H132:H132)</f>
        <v>0</v>
      </c>
      <c r="I133" s="85">
        <f>SUM(I132:I132)</f>
        <v>0</v>
      </c>
      <c r="J133" s="66">
        <v>7</v>
      </c>
      <c r="K133" s="62">
        <v>21000000</v>
      </c>
      <c r="L133" s="85">
        <f>SUM(L132:L132)</f>
        <v>0</v>
      </c>
      <c r="M133" s="62">
        <f t="shared" si="73"/>
        <v>0</v>
      </c>
      <c r="N133" s="85">
        <f>SUM(N132:N132)</f>
        <v>0</v>
      </c>
      <c r="O133" s="85">
        <f>SUM(O132:O132)</f>
        <v>0</v>
      </c>
      <c r="P133" s="85">
        <f>SUM(P132:P132)</f>
        <v>0</v>
      </c>
      <c r="Q133" s="85">
        <f>SUM(Q132:Q132)</f>
        <v>0</v>
      </c>
      <c r="R133" s="127" t="s">
        <v>327</v>
      </c>
      <c r="S133" s="62"/>
      <c r="T133" s="127" t="s">
        <v>327</v>
      </c>
    </row>
    <row r="134" spans="1:20" s="182" customFormat="1" ht="31.9" customHeight="1" x14ac:dyDescent="0.25">
      <c r="A134" s="30" t="s">
        <v>62</v>
      </c>
      <c r="B134" s="48" t="s">
        <v>346</v>
      </c>
      <c r="C134" s="33">
        <v>1938</v>
      </c>
      <c r="D134" s="183">
        <v>3</v>
      </c>
      <c r="E134" s="190">
        <v>1375.9</v>
      </c>
      <c r="F134" s="66">
        <v>1496572</v>
      </c>
      <c r="G134" s="85">
        <v>0</v>
      </c>
      <c r="H134" s="191">
        <v>691.5</v>
      </c>
      <c r="I134" s="191">
        <v>4650966.7699999996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2">
        <f>SUM(F134,I134)</f>
        <v>6147538.7699999996</v>
      </c>
      <c r="S134" s="208"/>
      <c r="T134" s="74"/>
    </row>
    <row r="135" spans="1:20" s="182" customFormat="1" ht="31.9" customHeight="1" x14ac:dyDescent="0.25">
      <c r="A135" s="30" t="s">
        <v>63</v>
      </c>
      <c r="B135" s="48" t="s">
        <v>347</v>
      </c>
      <c r="C135" s="33">
        <v>1970</v>
      </c>
      <c r="D135" s="219">
        <v>5</v>
      </c>
      <c r="E135" s="192">
        <v>3450.5</v>
      </c>
      <c r="F135" s="66">
        <v>1965403</v>
      </c>
      <c r="G135" s="85">
        <v>0</v>
      </c>
      <c r="H135" s="193">
        <v>922</v>
      </c>
      <c r="I135" s="193">
        <v>5698310.3600000003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2">
        <f>SUM(F135,I135)</f>
        <v>7663713.3600000003</v>
      </c>
      <c r="S135" s="208"/>
      <c r="T135" s="74"/>
    </row>
    <row r="136" spans="1:20" s="4" customFormat="1" ht="31.9" customHeight="1" x14ac:dyDescent="0.25">
      <c r="A136" s="261" t="s">
        <v>89</v>
      </c>
      <c r="B136" s="261"/>
      <c r="C136" s="83" t="s">
        <v>14</v>
      </c>
      <c r="D136" s="83" t="s">
        <v>14</v>
      </c>
      <c r="E136" s="84">
        <f>SUM(E110:E135)</f>
        <v>86462.999999999985</v>
      </c>
      <c r="F136" s="84">
        <f>SUM(F110:F135)</f>
        <v>67292521.669999987</v>
      </c>
      <c r="G136" s="84">
        <f>SUM(G110:G131)</f>
        <v>0</v>
      </c>
      <c r="H136" s="84">
        <f>SUM(H110:H135)</f>
        <v>21379.8</v>
      </c>
      <c r="I136" s="84">
        <f>SUM(I110:I135)</f>
        <v>127345730.70099998</v>
      </c>
      <c r="J136" s="85">
        <f>SUM(J110:J133)</f>
        <v>9</v>
      </c>
      <c r="K136" s="84">
        <f>SUM(K110:K133)</f>
        <v>27000000</v>
      </c>
      <c r="L136" s="84">
        <f>SUM(L110:L131)</f>
        <v>7545.7999999999993</v>
      </c>
      <c r="M136" s="84">
        <f>SUM(M110:M131)</f>
        <v>14386840.139999999</v>
      </c>
      <c r="N136" s="84">
        <f t="shared" ref="N136" si="74">SUM(N110:N131)</f>
        <v>38721.050000000003</v>
      </c>
      <c r="O136" s="84">
        <f>SUM(O110:O131)</f>
        <v>95575174.989999995</v>
      </c>
      <c r="P136" s="84">
        <f>SUM(P110:P131)</f>
        <v>408</v>
      </c>
      <c r="Q136" s="84">
        <f>SUM(Q110:Q131)</f>
        <v>192498</v>
      </c>
      <c r="R136" s="84">
        <f>SUM(R110:R135)</f>
        <v>304792765.50100005</v>
      </c>
      <c r="S136" s="206">
        <f>SUM(S110:S133)</f>
        <v>0</v>
      </c>
      <c r="T136" s="224" t="s">
        <v>328</v>
      </c>
    </row>
    <row r="137" spans="1:20" s="4" customFormat="1" ht="31.9" customHeight="1" x14ac:dyDescent="0.25">
      <c r="A137" s="262" t="s">
        <v>28</v>
      </c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4"/>
    </row>
    <row r="138" spans="1:20" s="6" customFormat="1" ht="31.9" customHeight="1" x14ac:dyDescent="0.25">
      <c r="A138" s="30" t="s">
        <v>64</v>
      </c>
      <c r="B138" s="33" t="s">
        <v>274</v>
      </c>
      <c r="C138" s="33">
        <v>1974</v>
      </c>
      <c r="D138" s="134">
        <v>5</v>
      </c>
      <c r="E138" s="62">
        <v>3869</v>
      </c>
      <c r="F138" s="127">
        <v>0</v>
      </c>
      <c r="G138" s="127">
        <v>0</v>
      </c>
      <c r="H138" s="127">
        <v>1262.54</v>
      </c>
      <c r="I138" s="125">
        <f t="shared" ref="I138:I139" si="75">(H138*6186.87)</f>
        <v>7811170.8498</v>
      </c>
      <c r="J138" s="128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127">
        <v>0</v>
      </c>
      <c r="Q138" s="127">
        <v>0</v>
      </c>
      <c r="R138" s="127">
        <f>F138+G138+I138+K138+M138+O138+Q138</f>
        <v>7811170.8498</v>
      </c>
      <c r="S138" s="207"/>
      <c r="T138" s="74"/>
    </row>
    <row r="139" spans="1:20" s="6" customFormat="1" ht="31.9" customHeight="1" x14ac:dyDescent="0.25">
      <c r="A139" s="30" t="s">
        <v>65</v>
      </c>
      <c r="B139" s="33" t="s">
        <v>40</v>
      </c>
      <c r="C139" s="33">
        <v>1978</v>
      </c>
      <c r="D139" s="134">
        <v>5</v>
      </c>
      <c r="E139" s="62">
        <v>2670</v>
      </c>
      <c r="F139" s="127">
        <v>0</v>
      </c>
      <c r="G139" s="127">
        <v>0</v>
      </c>
      <c r="H139" s="127">
        <v>869</v>
      </c>
      <c r="I139" s="125">
        <f t="shared" si="75"/>
        <v>5376390.0300000003</v>
      </c>
      <c r="J139" s="128">
        <v>0</v>
      </c>
      <c r="K139" s="127">
        <v>0</v>
      </c>
      <c r="L139" s="127">
        <v>0</v>
      </c>
      <c r="M139" s="127">
        <v>0</v>
      </c>
      <c r="N139" s="127">
        <v>0</v>
      </c>
      <c r="O139" s="127">
        <v>0</v>
      </c>
      <c r="P139" s="127">
        <v>0</v>
      </c>
      <c r="Q139" s="127">
        <v>0</v>
      </c>
      <c r="R139" s="127">
        <f t="shared" ref="R139" si="76">F139+G139+I139+K139+M139+O139+Q139</f>
        <v>5376390.0300000003</v>
      </c>
      <c r="S139" s="207"/>
      <c r="T139" s="74"/>
    </row>
    <row r="140" spans="1:20" s="6" customFormat="1" ht="48" customHeight="1" x14ac:dyDescent="0.25">
      <c r="A140" s="250" t="s">
        <v>32</v>
      </c>
      <c r="B140" s="250"/>
      <c r="C140" s="83" t="s">
        <v>14</v>
      </c>
      <c r="D140" s="83" t="s">
        <v>14</v>
      </c>
      <c r="E140" s="84">
        <f>SUM(E138:E139)</f>
        <v>6539</v>
      </c>
      <c r="F140" s="127">
        <v>0</v>
      </c>
      <c r="G140" s="127">
        <v>0</v>
      </c>
      <c r="H140" s="97">
        <f>SUM(H138:H139)</f>
        <v>2131.54</v>
      </c>
      <c r="I140" s="84">
        <f>SUM(I138:I139)</f>
        <v>13187560.879799999</v>
      </c>
      <c r="J140" s="128">
        <v>0</v>
      </c>
      <c r="K140" s="127">
        <v>0</v>
      </c>
      <c r="L140" s="127">
        <v>0</v>
      </c>
      <c r="M140" s="127">
        <v>0</v>
      </c>
      <c r="N140" s="127">
        <v>0</v>
      </c>
      <c r="O140" s="127">
        <v>0</v>
      </c>
      <c r="P140" s="127">
        <v>0</v>
      </c>
      <c r="Q140" s="127">
        <v>0</v>
      </c>
      <c r="R140" s="84">
        <f>SUM(R138:R139)</f>
        <v>13187560.879799999</v>
      </c>
      <c r="S140" s="207"/>
      <c r="T140" s="74"/>
    </row>
    <row r="141" spans="1:20" s="6" customFormat="1" ht="31.9" customHeight="1" x14ac:dyDescent="0.25">
      <c r="A141" s="262" t="s">
        <v>24</v>
      </c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4"/>
    </row>
    <row r="142" spans="1:20" s="6" customFormat="1" ht="39.75" customHeight="1" x14ac:dyDescent="0.25">
      <c r="A142" s="30" t="s">
        <v>66</v>
      </c>
      <c r="B142" s="34" t="s">
        <v>142</v>
      </c>
      <c r="C142" s="60" t="s">
        <v>143</v>
      </c>
      <c r="D142" s="60" t="s">
        <v>42</v>
      </c>
      <c r="E142" s="60" t="s">
        <v>144</v>
      </c>
      <c r="F142" s="126">
        <v>0</v>
      </c>
      <c r="G142" s="126">
        <v>0</v>
      </c>
      <c r="H142" s="180">
        <v>329</v>
      </c>
      <c r="I142" s="127">
        <v>2212824.39</v>
      </c>
      <c r="J142" s="62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127">
        <v>2212824.39</v>
      </c>
      <c r="S142" s="208"/>
      <c r="T142" s="74"/>
    </row>
    <row r="143" spans="1:20" s="6" customFormat="1" ht="31.9" customHeight="1" x14ac:dyDescent="0.25">
      <c r="A143" s="30" t="s">
        <v>67</v>
      </c>
      <c r="B143" s="39" t="s">
        <v>146</v>
      </c>
      <c r="C143" s="58">
        <v>1980</v>
      </c>
      <c r="D143" s="35">
        <v>2</v>
      </c>
      <c r="E143" s="59">
        <v>368.1</v>
      </c>
      <c r="F143" s="126">
        <v>0</v>
      </c>
      <c r="G143" s="126">
        <v>0</v>
      </c>
      <c r="H143" s="180">
        <v>249</v>
      </c>
      <c r="I143" s="127">
        <v>1674751.59</v>
      </c>
      <c r="J143" s="62">
        <v>0</v>
      </c>
      <c r="K143" s="70">
        <v>0</v>
      </c>
      <c r="L143" s="70">
        <v>0</v>
      </c>
      <c r="M143" s="85">
        <f t="shared" ref="M143:Q143" si="77">SUM(M142:M142)</f>
        <v>0</v>
      </c>
      <c r="N143" s="85">
        <f t="shared" si="77"/>
        <v>0</v>
      </c>
      <c r="O143" s="85">
        <f t="shared" si="77"/>
        <v>0</v>
      </c>
      <c r="P143" s="85">
        <f t="shared" si="77"/>
        <v>0</v>
      </c>
      <c r="Q143" s="85">
        <f t="shared" si="77"/>
        <v>0</v>
      </c>
      <c r="R143" s="127">
        <v>1674751.59</v>
      </c>
      <c r="S143" s="208"/>
      <c r="T143" s="74"/>
    </row>
    <row r="144" spans="1:20" s="6" customFormat="1" ht="31.9" customHeight="1" x14ac:dyDescent="0.25">
      <c r="A144" s="30" t="s">
        <v>68</v>
      </c>
      <c r="B144" s="39" t="s">
        <v>147</v>
      </c>
      <c r="C144" s="58">
        <v>1982</v>
      </c>
      <c r="D144" s="46">
        <v>3</v>
      </c>
      <c r="E144" s="59">
        <v>2777.7</v>
      </c>
      <c r="F144" s="126">
        <v>0</v>
      </c>
      <c r="G144" s="126">
        <v>0</v>
      </c>
      <c r="H144" s="61">
        <v>782</v>
      </c>
      <c r="I144" s="127">
        <v>5259661.62</v>
      </c>
      <c r="J144" s="62">
        <v>0</v>
      </c>
      <c r="K144" s="70"/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127">
        <v>5259661.62</v>
      </c>
      <c r="S144" s="209"/>
      <c r="T144" s="74"/>
    </row>
    <row r="145" spans="1:20" s="17" customFormat="1" ht="42.75" customHeight="1" x14ac:dyDescent="0.25">
      <c r="A145" s="30" t="s">
        <v>69</v>
      </c>
      <c r="B145" s="47" t="s">
        <v>318</v>
      </c>
      <c r="C145" s="46">
        <v>1969</v>
      </c>
      <c r="D145" s="46">
        <v>2</v>
      </c>
      <c r="E145" s="56">
        <v>706</v>
      </c>
      <c r="F145" s="126">
        <v>0</v>
      </c>
      <c r="G145" s="126">
        <v>0</v>
      </c>
      <c r="H145" s="180">
        <v>584.20000000000005</v>
      </c>
      <c r="I145" s="127">
        <v>3929276.622</v>
      </c>
      <c r="J145" s="62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127">
        <v>3929276.622</v>
      </c>
      <c r="S145" s="208"/>
      <c r="T145" s="74"/>
    </row>
    <row r="146" spans="1:20" s="3" customFormat="1" ht="49.5" customHeight="1" x14ac:dyDescent="0.25">
      <c r="A146" s="250" t="s">
        <v>33</v>
      </c>
      <c r="B146" s="250"/>
      <c r="C146" s="166" t="s">
        <v>14</v>
      </c>
      <c r="D146" s="166" t="s">
        <v>14</v>
      </c>
      <c r="E146" s="84">
        <f>SUM(E142:E145)</f>
        <v>3851.7999999999997</v>
      </c>
      <c r="F146" s="84">
        <f t="shared" ref="F146:Q146" si="78">SUM(F142:F145)</f>
        <v>0</v>
      </c>
      <c r="G146" s="84">
        <f t="shared" si="78"/>
        <v>0</v>
      </c>
      <c r="H146" s="84">
        <f>SUM(H142:H145)</f>
        <v>1944.2</v>
      </c>
      <c r="I146" s="84">
        <f>SUM(I142:I145)</f>
        <v>13076514.222000001</v>
      </c>
      <c r="J146" s="85">
        <f t="shared" si="78"/>
        <v>0</v>
      </c>
      <c r="K146" s="84">
        <f t="shared" si="78"/>
        <v>0</v>
      </c>
      <c r="L146" s="84">
        <f t="shared" si="78"/>
        <v>0</v>
      </c>
      <c r="M146" s="84">
        <f t="shared" si="78"/>
        <v>0</v>
      </c>
      <c r="N146" s="84">
        <f t="shared" si="78"/>
        <v>0</v>
      </c>
      <c r="O146" s="84">
        <f t="shared" si="78"/>
        <v>0</v>
      </c>
      <c r="P146" s="84">
        <f t="shared" si="78"/>
        <v>0</v>
      </c>
      <c r="Q146" s="84">
        <f t="shared" si="78"/>
        <v>0</v>
      </c>
      <c r="R146" s="84">
        <f>SUM(R142:R145)</f>
        <v>13076514.222000001</v>
      </c>
      <c r="S146" s="204"/>
      <c r="T146" s="73"/>
    </row>
    <row r="147" spans="1:20" s="3" customFormat="1" ht="31.9" customHeight="1" x14ac:dyDescent="0.25">
      <c r="A147" s="262" t="s">
        <v>93</v>
      </c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4"/>
    </row>
    <row r="148" spans="1:20" s="3" customFormat="1" ht="31.9" customHeight="1" x14ac:dyDescent="0.3">
      <c r="A148" s="30" t="s">
        <v>70</v>
      </c>
      <c r="B148" s="87" t="s">
        <v>283</v>
      </c>
      <c r="C148" s="63" t="s">
        <v>131</v>
      </c>
      <c r="D148" s="38">
        <v>5</v>
      </c>
      <c r="E148" s="89">
        <v>1920.4</v>
      </c>
      <c r="F148" s="66">
        <v>0</v>
      </c>
      <c r="G148" s="62">
        <v>0</v>
      </c>
      <c r="H148" s="90">
        <v>594</v>
      </c>
      <c r="I148" s="103">
        <f t="shared" ref="I148:I151" si="79">H148*6180.38</f>
        <v>3671145.72</v>
      </c>
      <c r="J148" s="66">
        <v>0</v>
      </c>
      <c r="K148" s="62">
        <v>0</v>
      </c>
      <c r="L148" s="66">
        <v>0</v>
      </c>
      <c r="M148" s="62">
        <v>0</v>
      </c>
      <c r="N148" s="66">
        <v>0</v>
      </c>
      <c r="O148" s="62">
        <v>0</v>
      </c>
      <c r="P148" s="66">
        <v>0</v>
      </c>
      <c r="Q148" s="62">
        <v>0</v>
      </c>
      <c r="R148" s="127">
        <f t="shared" ref="R148:R157" si="80">F148+G148+I148+K148+M148+O148+Q148</f>
        <v>3671145.72</v>
      </c>
      <c r="S148" s="201"/>
      <c r="T148" s="73"/>
    </row>
    <row r="149" spans="1:20" s="3" customFormat="1" ht="31.9" customHeight="1" x14ac:dyDescent="0.3">
      <c r="A149" s="30" t="s">
        <v>71</v>
      </c>
      <c r="B149" s="87" t="s">
        <v>284</v>
      </c>
      <c r="C149" s="63" t="s">
        <v>130</v>
      </c>
      <c r="D149" s="38">
        <v>5</v>
      </c>
      <c r="E149" s="89">
        <v>1945.8</v>
      </c>
      <c r="F149" s="66">
        <v>0</v>
      </c>
      <c r="G149" s="62">
        <v>0</v>
      </c>
      <c r="H149" s="90">
        <v>550</v>
      </c>
      <c r="I149" s="103">
        <f t="shared" si="79"/>
        <v>3399209</v>
      </c>
      <c r="J149" s="66">
        <v>0</v>
      </c>
      <c r="K149" s="62">
        <v>0</v>
      </c>
      <c r="L149" s="66">
        <v>0</v>
      </c>
      <c r="M149" s="62">
        <v>0</v>
      </c>
      <c r="N149" s="66">
        <v>0</v>
      </c>
      <c r="O149" s="62">
        <v>0</v>
      </c>
      <c r="P149" s="66">
        <v>0</v>
      </c>
      <c r="Q149" s="62">
        <v>0</v>
      </c>
      <c r="R149" s="127">
        <f t="shared" si="80"/>
        <v>3399209</v>
      </c>
      <c r="S149" s="201"/>
      <c r="T149" s="73"/>
    </row>
    <row r="150" spans="1:20" s="3" customFormat="1" ht="31.9" customHeight="1" x14ac:dyDescent="0.3">
      <c r="A150" s="30" t="s">
        <v>72</v>
      </c>
      <c r="B150" s="87" t="s">
        <v>186</v>
      </c>
      <c r="C150" s="63" t="s">
        <v>158</v>
      </c>
      <c r="D150" s="25">
        <v>5</v>
      </c>
      <c r="E150" s="89">
        <v>3491.1</v>
      </c>
      <c r="F150" s="71">
        <v>0</v>
      </c>
      <c r="G150" s="70">
        <v>0</v>
      </c>
      <c r="H150" s="90">
        <v>842</v>
      </c>
      <c r="I150" s="103">
        <f t="shared" si="79"/>
        <v>5203879.96</v>
      </c>
      <c r="J150" s="71">
        <v>0</v>
      </c>
      <c r="K150" s="70">
        <v>0</v>
      </c>
      <c r="L150" s="71">
        <v>0</v>
      </c>
      <c r="M150" s="70">
        <v>0</v>
      </c>
      <c r="N150" s="71">
        <v>0</v>
      </c>
      <c r="O150" s="70">
        <v>0</v>
      </c>
      <c r="P150" s="71">
        <v>0</v>
      </c>
      <c r="Q150" s="70">
        <v>0</v>
      </c>
      <c r="R150" s="127">
        <f t="shared" si="80"/>
        <v>5203879.96</v>
      </c>
      <c r="S150" s="201"/>
      <c r="T150" s="73"/>
    </row>
    <row r="151" spans="1:20" s="3" customFormat="1" ht="49.5" customHeight="1" x14ac:dyDescent="0.25">
      <c r="A151" s="30" t="s">
        <v>73</v>
      </c>
      <c r="B151" s="41" t="s">
        <v>305</v>
      </c>
      <c r="C151" s="38">
        <v>1966</v>
      </c>
      <c r="D151" s="38">
        <v>5</v>
      </c>
      <c r="E151" s="104">
        <v>1933.5</v>
      </c>
      <c r="F151" s="71">
        <v>0</v>
      </c>
      <c r="G151" s="70">
        <v>0</v>
      </c>
      <c r="H151" s="82">
        <v>689</v>
      </c>
      <c r="I151" s="103">
        <f t="shared" si="79"/>
        <v>4258281.82</v>
      </c>
      <c r="J151" s="71">
        <v>0</v>
      </c>
      <c r="K151" s="70">
        <v>0</v>
      </c>
      <c r="L151" s="71">
        <v>0</v>
      </c>
      <c r="M151" s="70">
        <v>0</v>
      </c>
      <c r="N151" s="71">
        <v>0</v>
      </c>
      <c r="O151" s="70">
        <v>0</v>
      </c>
      <c r="P151" s="71">
        <v>0</v>
      </c>
      <c r="Q151" s="70">
        <v>0</v>
      </c>
      <c r="R151" s="127">
        <f t="shared" si="80"/>
        <v>4258281.82</v>
      </c>
      <c r="S151" s="201"/>
      <c r="T151" s="73"/>
    </row>
    <row r="152" spans="1:20" s="3" customFormat="1" ht="31.9" customHeight="1" x14ac:dyDescent="0.25">
      <c r="A152" s="30" t="s">
        <v>74</v>
      </c>
      <c r="B152" s="41" t="s">
        <v>285</v>
      </c>
      <c r="C152" s="38">
        <v>1988</v>
      </c>
      <c r="D152" s="38">
        <v>5</v>
      </c>
      <c r="E152" s="104">
        <v>1357.1</v>
      </c>
      <c r="F152" s="66">
        <v>0</v>
      </c>
      <c r="G152" s="62">
        <v>0</v>
      </c>
      <c r="H152" s="82">
        <v>419</v>
      </c>
      <c r="I152" s="103">
        <f t="shared" ref="I152:I157" si="81">H152*6180.38</f>
        <v>2589579.2200000002</v>
      </c>
      <c r="J152" s="66">
        <v>0</v>
      </c>
      <c r="K152" s="62">
        <v>0</v>
      </c>
      <c r="L152" s="66">
        <v>0</v>
      </c>
      <c r="M152" s="62">
        <v>0</v>
      </c>
      <c r="N152" s="66">
        <v>0</v>
      </c>
      <c r="O152" s="62">
        <v>0</v>
      </c>
      <c r="P152" s="66">
        <v>0</v>
      </c>
      <c r="Q152" s="62">
        <v>0</v>
      </c>
      <c r="R152" s="127">
        <f t="shared" si="80"/>
        <v>2589579.2200000002</v>
      </c>
      <c r="S152" s="201"/>
      <c r="T152" s="73"/>
    </row>
    <row r="153" spans="1:20" s="3" customFormat="1" ht="31.9" customHeight="1" x14ac:dyDescent="0.25">
      <c r="A153" s="30" t="s">
        <v>75</v>
      </c>
      <c r="B153" s="41" t="s">
        <v>286</v>
      </c>
      <c r="C153" s="38">
        <v>1985</v>
      </c>
      <c r="D153" s="38">
        <v>5</v>
      </c>
      <c r="E153" s="104">
        <v>4240.5</v>
      </c>
      <c r="F153" s="66">
        <v>0</v>
      </c>
      <c r="G153" s="62">
        <v>0</v>
      </c>
      <c r="H153" s="105">
        <v>969</v>
      </c>
      <c r="I153" s="103">
        <f t="shared" si="81"/>
        <v>5988788.2199999997</v>
      </c>
      <c r="J153" s="66">
        <v>0</v>
      </c>
      <c r="K153" s="62">
        <v>0</v>
      </c>
      <c r="L153" s="66">
        <v>0</v>
      </c>
      <c r="M153" s="62">
        <v>0</v>
      </c>
      <c r="N153" s="66">
        <v>0</v>
      </c>
      <c r="O153" s="62">
        <v>0</v>
      </c>
      <c r="P153" s="66">
        <v>0</v>
      </c>
      <c r="Q153" s="62">
        <v>0</v>
      </c>
      <c r="R153" s="127">
        <f t="shared" si="80"/>
        <v>5988788.2199999997</v>
      </c>
      <c r="S153" s="201"/>
      <c r="T153" s="73"/>
    </row>
    <row r="154" spans="1:20" s="3" customFormat="1" ht="31.9" customHeight="1" x14ac:dyDescent="0.25">
      <c r="A154" s="30" t="s">
        <v>76</v>
      </c>
      <c r="B154" s="41" t="s">
        <v>287</v>
      </c>
      <c r="C154" s="38">
        <v>1970</v>
      </c>
      <c r="D154" s="38">
        <v>5</v>
      </c>
      <c r="E154" s="104">
        <v>3316.9</v>
      </c>
      <c r="F154" s="71">
        <v>0</v>
      </c>
      <c r="G154" s="70">
        <v>0</v>
      </c>
      <c r="H154" s="105">
        <v>931</v>
      </c>
      <c r="I154" s="103">
        <f t="shared" si="81"/>
        <v>5753933.7800000003</v>
      </c>
      <c r="J154" s="71">
        <v>0</v>
      </c>
      <c r="K154" s="70">
        <v>0</v>
      </c>
      <c r="L154" s="71">
        <v>0</v>
      </c>
      <c r="M154" s="70">
        <v>0</v>
      </c>
      <c r="N154" s="71">
        <v>0</v>
      </c>
      <c r="O154" s="70">
        <v>0</v>
      </c>
      <c r="P154" s="71">
        <v>0</v>
      </c>
      <c r="Q154" s="70">
        <v>0</v>
      </c>
      <c r="R154" s="127">
        <f t="shared" si="80"/>
        <v>5753933.7800000003</v>
      </c>
      <c r="S154" s="201"/>
      <c r="T154" s="73"/>
    </row>
    <row r="155" spans="1:20" s="3" customFormat="1" ht="31.9" customHeight="1" x14ac:dyDescent="0.25">
      <c r="A155" s="30" t="s">
        <v>77</v>
      </c>
      <c r="B155" s="41" t="s">
        <v>288</v>
      </c>
      <c r="C155" s="38">
        <v>1974</v>
      </c>
      <c r="D155" s="38">
        <v>5</v>
      </c>
      <c r="E155" s="104">
        <v>2655.4</v>
      </c>
      <c r="F155" s="71">
        <v>0</v>
      </c>
      <c r="G155" s="70">
        <v>0</v>
      </c>
      <c r="H155" s="105">
        <v>843</v>
      </c>
      <c r="I155" s="103">
        <f t="shared" si="81"/>
        <v>5210060.34</v>
      </c>
      <c r="J155" s="71">
        <v>0</v>
      </c>
      <c r="K155" s="70">
        <v>0</v>
      </c>
      <c r="L155" s="71">
        <v>0</v>
      </c>
      <c r="M155" s="70">
        <v>0</v>
      </c>
      <c r="N155" s="71">
        <v>0</v>
      </c>
      <c r="O155" s="70">
        <v>0</v>
      </c>
      <c r="P155" s="71">
        <v>0</v>
      </c>
      <c r="Q155" s="70">
        <v>0</v>
      </c>
      <c r="R155" s="127">
        <f t="shared" si="80"/>
        <v>5210060.34</v>
      </c>
      <c r="S155" s="201"/>
      <c r="T155" s="73"/>
    </row>
    <row r="156" spans="1:20" s="3" customFormat="1" ht="31.9" customHeight="1" x14ac:dyDescent="0.25">
      <c r="A156" s="30" t="s">
        <v>145</v>
      </c>
      <c r="B156" s="41" t="s">
        <v>289</v>
      </c>
      <c r="C156" s="38">
        <v>1970</v>
      </c>
      <c r="D156" s="25">
        <v>5</v>
      </c>
      <c r="E156" s="104">
        <v>2702.1</v>
      </c>
      <c r="F156" s="66">
        <v>0</v>
      </c>
      <c r="G156" s="62">
        <v>0</v>
      </c>
      <c r="H156" s="105">
        <v>836</v>
      </c>
      <c r="I156" s="103">
        <f t="shared" si="81"/>
        <v>5166797.68</v>
      </c>
      <c r="J156" s="71">
        <v>0</v>
      </c>
      <c r="K156" s="70">
        <v>0</v>
      </c>
      <c r="L156" s="71">
        <v>0</v>
      </c>
      <c r="M156" s="70">
        <v>0</v>
      </c>
      <c r="N156" s="71">
        <v>0</v>
      </c>
      <c r="O156" s="70">
        <v>0</v>
      </c>
      <c r="P156" s="71">
        <v>0</v>
      </c>
      <c r="Q156" s="70">
        <v>0</v>
      </c>
      <c r="R156" s="127">
        <f t="shared" si="80"/>
        <v>5166797.68</v>
      </c>
      <c r="S156" s="201"/>
      <c r="T156" s="73"/>
    </row>
    <row r="157" spans="1:20" s="3" customFormat="1" ht="31.9" customHeight="1" x14ac:dyDescent="0.25">
      <c r="A157" s="30" t="s">
        <v>148</v>
      </c>
      <c r="B157" s="41" t="s">
        <v>239</v>
      </c>
      <c r="C157" s="38">
        <v>1967</v>
      </c>
      <c r="D157" s="25">
        <v>2</v>
      </c>
      <c r="E157" s="104">
        <v>368.3</v>
      </c>
      <c r="F157" s="66">
        <v>0</v>
      </c>
      <c r="G157" s="62">
        <v>0</v>
      </c>
      <c r="H157" s="105">
        <v>246.2</v>
      </c>
      <c r="I157" s="103">
        <f t="shared" si="81"/>
        <v>1521609.5559999999</v>
      </c>
      <c r="J157" s="71">
        <v>0</v>
      </c>
      <c r="K157" s="70">
        <v>0</v>
      </c>
      <c r="L157" s="71">
        <v>0</v>
      </c>
      <c r="M157" s="70">
        <v>0</v>
      </c>
      <c r="N157" s="71">
        <v>0</v>
      </c>
      <c r="O157" s="70">
        <v>0</v>
      </c>
      <c r="P157" s="71">
        <v>0</v>
      </c>
      <c r="Q157" s="70">
        <v>0</v>
      </c>
      <c r="R157" s="127">
        <f t="shared" si="80"/>
        <v>1521609.5559999999</v>
      </c>
      <c r="S157" s="201"/>
      <c r="T157" s="73"/>
    </row>
    <row r="158" spans="1:20" s="3" customFormat="1" ht="31.9" customHeight="1" x14ac:dyDescent="0.25">
      <c r="A158" s="30" t="s">
        <v>149</v>
      </c>
      <c r="B158" s="41" t="s">
        <v>214</v>
      </c>
      <c r="C158" s="38">
        <v>1987</v>
      </c>
      <c r="D158" s="25">
        <v>9</v>
      </c>
      <c r="E158" s="104">
        <v>8554.2000000000007</v>
      </c>
      <c r="F158" s="71">
        <v>0</v>
      </c>
      <c r="G158" s="70">
        <v>0</v>
      </c>
      <c r="H158" s="71">
        <v>0</v>
      </c>
      <c r="I158" s="70">
        <v>0</v>
      </c>
      <c r="J158" s="66">
        <v>2</v>
      </c>
      <c r="K158" s="62">
        <v>6000000</v>
      </c>
      <c r="L158" s="71">
        <v>0</v>
      </c>
      <c r="M158" s="70">
        <v>0</v>
      </c>
      <c r="N158" s="71">
        <v>0</v>
      </c>
      <c r="O158" s="70">
        <v>0</v>
      </c>
      <c r="P158" s="71">
        <v>0</v>
      </c>
      <c r="Q158" s="70">
        <v>0</v>
      </c>
      <c r="R158" s="127" t="s">
        <v>279</v>
      </c>
      <c r="S158" s="208"/>
      <c r="T158" s="127" t="s">
        <v>279</v>
      </c>
    </row>
    <row r="159" spans="1:20" s="3" customFormat="1" ht="31.9" customHeight="1" x14ac:dyDescent="0.25">
      <c r="A159" s="30" t="s">
        <v>151</v>
      </c>
      <c r="B159" s="41" t="s">
        <v>215</v>
      </c>
      <c r="C159" s="38">
        <v>1995</v>
      </c>
      <c r="D159" s="25">
        <v>9</v>
      </c>
      <c r="E159" s="104">
        <v>4459.8</v>
      </c>
      <c r="F159" s="71">
        <v>0</v>
      </c>
      <c r="G159" s="70">
        <v>0</v>
      </c>
      <c r="H159" s="71">
        <v>0</v>
      </c>
      <c r="I159" s="70">
        <v>0</v>
      </c>
      <c r="J159" s="66">
        <v>2</v>
      </c>
      <c r="K159" s="62">
        <v>6000000</v>
      </c>
      <c r="L159" s="71">
        <v>0</v>
      </c>
      <c r="M159" s="70">
        <v>0</v>
      </c>
      <c r="N159" s="71">
        <v>0</v>
      </c>
      <c r="O159" s="70">
        <v>0</v>
      </c>
      <c r="P159" s="71">
        <v>0</v>
      </c>
      <c r="Q159" s="70">
        <v>0</v>
      </c>
      <c r="R159" s="127" t="s">
        <v>279</v>
      </c>
      <c r="S159" s="208"/>
      <c r="T159" s="127" t="s">
        <v>279</v>
      </c>
    </row>
    <row r="160" spans="1:20" s="3" customFormat="1" ht="31.9" customHeight="1" x14ac:dyDescent="0.25">
      <c r="A160" s="30" t="s">
        <v>150</v>
      </c>
      <c r="B160" s="41" t="s">
        <v>348</v>
      </c>
      <c r="C160" s="38">
        <v>1980</v>
      </c>
      <c r="D160" s="25">
        <v>5</v>
      </c>
      <c r="E160" s="194">
        <v>4443.3</v>
      </c>
      <c r="F160" s="71"/>
      <c r="G160" s="70"/>
      <c r="H160" s="52">
        <v>1500</v>
      </c>
      <c r="I160" s="65">
        <f t="shared" ref="I160" si="82">H160*6180.38</f>
        <v>9270570</v>
      </c>
      <c r="J160" s="66"/>
      <c r="K160" s="62"/>
      <c r="L160" s="71"/>
      <c r="M160" s="70"/>
      <c r="N160" s="71"/>
      <c r="O160" s="70"/>
      <c r="P160" s="71"/>
      <c r="Q160" s="70"/>
      <c r="R160" s="62">
        <f t="shared" ref="R160" si="83">F160+G160+I160+K160+M160+O160+Q160</f>
        <v>9270570</v>
      </c>
      <c r="S160" s="208"/>
      <c r="T160" s="73"/>
    </row>
    <row r="161" spans="1:20" s="3" customFormat="1" ht="43.5" customHeight="1" x14ac:dyDescent="0.25">
      <c r="A161" s="253" t="s">
        <v>113</v>
      </c>
      <c r="B161" s="253"/>
      <c r="C161" s="92" t="s">
        <v>14</v>
      </c>
      <c r="D161" s="92" t="s">
        <v>14</v>
      </c>
      <c r="E161" s="93">
        <f>SUM(E148:E160)</f>
        <v>41388.400000000001</v>
      </c>
      <c r="F161" s="93">
        <f>SUM(F149:F153)</f>
        <v>0</v>
      </c>
      <c r="G161" s="93">
        <f>SUM(G149:G153)</f>
        <v>0</v>
      </c>
      <c r="H161" s="93">
        <f>SUM(H148:H160)</f>
        <v>8419.2000000000007</v>
      </c>
      <c r="I161" s="93">
        <f>SUM(I148:I160)</f>
        <v>52033855.296000004</v>
      </c>
      <c r="J161" s="94">
        <f>SUM(J149:J159)</f>
        <v>4</v>
      </c>
      <c r="K161" s="93">
        <f>SUM(K149:K159)</f>
        <v>12000000</v>
      </c>
      <c r="L161" s="93">
        <f t="shared" ref="L161:Q161" si="84">SUM(L149:L153)</f>
        <v>0</v>
      </c>
      <c r="M161" s="93">
        <f t="shared" si="84"/>
        <v>0</v>
      </c>
      <c r="N161" s="93">
        <f t="shared" si="84"/>
        <v>0</v>
      </c>
      <c r="O161" s="93">
        <f t="shared" si="84"/>
        <v>0</v>
      </c>
      <c r="P161" s="93">
        <f t="shared" si="84"/>
        <v>0</v>
      </c>
      <c r="Q161" s="93">
        <f t="shared" si="84"/>
        <v>0</v>
      </c>
      <c r="R161" s="93">
        <f>SUM(R148:R160)</f>
        <v>52033855.296000004</v>
      </c>
      <c r="S161" s="210">
        <f>SUM(S148:S159)</f>
        <v>0</v>
      </c>
      <c r="T161" s="223" t="s">
        <v>323</v>
      </c>
    </row>
    <row r="162" spans="1:20" s="16" customFormat="1" ht="31.9" customHeight="1" x14ac:dyDescent="0.25">
      <c r="A162" s="285" t="s">
        <v>23</v>
      </c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7"/>
    </row>
    <row r="163" spans="1:20" s="8" customFormat="1" ht="31.9" customHeight="1" x14ac:dyDescent="0.3">
      <c r="A163" s="36" t="s">
        <v>136</v>
      </c>
      <c r="B163" s="39" t="s">
        <v>306</v>
      </c>
      <c r="C163" s="33">
        <v>1975</v>
      </c>
      <c r="D163" s="120">
        <v>2</v>
      </c>
      <c r="E163" s="96">
        <v>870.5</v>
      </c>
      <c r="F163" s="62">
        <v>0</v>
      </c>
      <c r="G163" s="62">
        <v>0</v>
      </c>
      <c r="H163" s="62">
        <v>720.1</v>
      </c>
      <c r="I163" s="40">
        <v>4455165.0870000003</v>
      </c>
      <c r="J163" s="66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Q163" s="62">
        <v>0</v>
      </c>
      <c r="R163" s="40">
        <v>4455165.0870000003</v>
      </c>
      <c r="S163" s="196"/>
      <c r="T163" s="69"/>
    </row>
    <row r="164" spans="1:20" s="8" customFormat="1" ht="42.75" customHeight="1" x14ac:dyDescent="0.3">
      <c r="A164" s="245" t="s">
        <v>85</v>
      </c>
      <c r="B164" s="246"/>
      <c r="C164" s="95" t="s">
        <v>14</v>
      </c>
      <c r="D164" s="95" t="s">
        <v>14</v>
      </c>
      <c r="E164" s="106">
        <f t="shared" ref="E164:R164" si="85">SUM(E163:E163)</f>
        <v>870.5</v>
      </c>
      <c r="F164" s="106">
        <f t="shared" si="85"/>
        <v>0</v>
      </c>
      <c r="G164" s="106">
        <f t="shared" si="85"/>
        <v>0</v>
      </c>
      <c r="H164" s="106">
        <f t="shared" si="85"/>
        <v>720.1</v>
      </c>
      <c r="I164" s="106">
        <f t="shared" si="85"/>
        <v>4455165.0870000003</v>
      </c>
      <c r="J164" s="107">
        <f t="shared" si="85"/>
        <v>0</v>
      </c>
      <c r="K164" s="106">
        <f t="shared" si="85"/>
        <v>0</v>
      </c>
      <c r="L164" s="106">
        <f t="shared" si="85"/>
        <v>0</v>
      </c>
      <c r="M164" s="106">
        <f t="shared" si="85"/>
        <v>0</v>
      </c>
      <c r="N164" s="106">
        <f t="shared" si="85"/>
        <v>0</v>
      </c>
      <c r="O164" s="106">
        <f t="shared" si="85"/>
        <v>0</v>
      </c>
      <c r="P164" s="106">
        <f t="shared" si="85"/>
        <v>0</v>
      </c>
      <c r="Q164" s="106">
        <f t="shared" si="85"/>
        <v>0</v>
      </c>
      <c r="R164" s="106">
        <f t="shared" si="85"/>
        <v>4455165.0870000003</v>
      </c>
      <c r="S164" s="196"/>
      <c r="T164" s="69"/>
    </row>
    <row r="165" spans="1:20" s="18" customFormat="1" ht="31.9" customHeight="1" x14ac:dyDescent="0.3">
      <c r="A165" s="262" t="s">
        <v>15</v>
      </c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4"/>
    </row>
    <row r="166" spans="1:20" s="18" customFormat="1" ht="31.9" customHeight="1" x14ac:dyDescent="0.3">
      <c r="A166" s="68">
        <v>47</v>
      </c>
      <c r="B166" s="108" t="s">
        <v>235</v>
      </c>
      <c r="C166" s="68">
        <v>1960</v>
      </c>
      <c r="D166" s="68">
        <v>2</v>
      </c>
      <c r="E166" s="68">
        <v>497.9</v>
      </c>
      <c r="F166" s="62">
        <v>0</v>
      </c>
      <c r="G166" s="62">
        <v>0</v>
      </c>
      <c r="H166" s="108">
        <v>320</v>
      </c>
      <c r="I166" s="40">
        <v>1979798.4</v>
      </c>
      <c r="J166" s="108"/>
      <c r="K166" s="40"/>
      <c r="L166" s="62"/>
      <c r="M166" s="62">
        <v>0</v>
      </c>
      <c r="N166" s="62">
        <v>0</v>
      </c>
      <c r="O166" s="62">
        <v>0</v>
      </c>
      <c r="P166" s="62">
        <v>0</v>
      </c>
      <c r="Q166" s="62">
        <v>0</v>
      </c>
      <c r="R166" s="125">
        <v>1979798.4</v>
      </c>
      <c r="S166" s="211"/>
      <c r="T166" s="69"/>
    </row>
    <row r="167" spans="1:20" s="18" customFormat="1" ht="31.9" customHeight="1" x14ac:dyDescent="0.3">
      <c r="A167" s="68">
        <v>48</v>
      </c>
      <c r="B167" s="108" t="s">
        <v>236</v>
      </c>
      <c r="C167" s="68">
        <v>1981</v>
      </c>
      <c r="D167" s="68">
        <v>5</v>
      </c>
      <c r="E167" s="68">
        <v>5679.9</v>
      </c>
      <c r="F167" s="62">
        <v>1268232</v>
      </c>
      <c r="G167" s="62">
        <v>45226.63</v>
      </c>
      <c r="H167" s="66">
        <v>0</v>
      </c>
      <c r="I167" s="62">
        <v>0</v>
      </c>
      <c r="J167" s="66">
        <v>0</v>
      </c>
      <c r="K167" s="62">
        <v>0</v>
      </c>
      <c r="L167" s="62"/>
      <c r="M167" s="62">
        <v>0</v>
      </c>
      <c r="N167" s="62">
        <v>0</v>
      </c>
      <c r="O167" s="62">
        <v>0</v>
      </c>
      <c r="P167" s="62">
        <v>0</v>
      </c>
      <c r="Q167" s="62">
        <v>0</v>
      </c>
      <c r="R167" s="127">
        <f t="shared" ref="R167:R168" si="86">F167+G167+I167+K167+M167+O167+Q167</f>
        <v>1313458.6299999999</v>
      </c>
      <c r="S167" s="211"/>
      <c r="T167" s="69"/>
    </row>
    <row r="168" spans="1:20" s="8" customFormat="1" ht="31.9" customHeight="1" x14ac:dyDescent="0.3">
      <c r="A168" s="130">
        <v>49</v>
      </c>
      <c r="B168" s="34" t="s">
        <v>132</v>
      </c>
      <c r="C168" s="37">
        <v>1977</v>
      </c>
      <c r="D168" s="37">
        <v>5</v>
      </c>
      <c r="E168" s="117">
        <v>2770.6</v>
      </c>
      <c r="F168" s="62">
        <v>0</v>
      </c>
      <c r="G168" s="62">
        <v>0</v>
      </c>
      <c r="H168" s="62">
        <v>1060</v>
      </c>
      <c r="I168" s="62">
        <v>3777971</v>
      </c>
      <c r="J168" s="66">
        <v>0</v>
      </c>
      <c r="K168" s="62">
        <v>0</v>
      </c>
      <c r="L168" s="62"/>
      <c r="M168" s="62">
        <v>0</v>
      </c>
      <c r="N168" s="62">
        <v>0</v>
      </c>
      <c r="O168" s="62">
        <v>0</v>
      </c>
      <c r="P168" s="62">
        <v>0</v>
      </c>
      <c r="Q168" s="62">
        <v>0</v>
      </c>
      <c r="R168" s="127">
        <f t="shared" si="86"/>
        <v>3777971</v>
      </c>
      <c r="S168" s="196"/>
      <c r="T168" s="69"/>
    </row>
    <row r="169" spans="1:20" s="8" customFormat="1" ht="40.5" customHeight="1" x14ac:dyDescent="0.3">
      <c r="A169" s="250" t="s">
        <v>35</v>
      </c>
      <c r="B169" s="250"/>
      <c r="C169" s="98" t="s">
        <v>27</v>
      </c>
      <c r="D169" s="98" t="s">
        <v>27</v>
      </c>
      <c r="E169" s="106">
        <f>SUM(E166:E168)</f>
        <v>8948.4</v>
      </c>
      <c r="F169" s="106">
        <f>SUM(F166:F168)</f>
        <v>1268232</v>
      </c>
      <c r="G169" s="106">
        <f>SUM(G166:G168)</f>
        <v>45226.63</v>
      </c>
      <c r="H169" s="106">
        <f>SUM(H166:H168)</f>
        <v>1380</v>
      </c>
      <c r="I169" s="106">
        <f>SUM(I166:I168)</f>
        <v>5757769.4000000004</v>
      </c>
      <c r="J169" s="107">
        <f t="shared" ref="J169:Q169" si="87">SUM(J168:J168)</f>
        <v>0</v>
      </c>
      <c r="K169" s="106">
        <f t="shared" si="87"/>
        <v>0</v>
      </c>
      <c r="L169" s="106">
        <f t="shared" si="87"/>
        <v>0</v>
      </c>
      <c r="M169" s="106">
        <f t="shared" si="87"/>
        <v>0</v>
      </c>
      <c r="N169" s="106">
        <f t="shared" si="87"/>
        <v>0</v>
      </c>
      <c r="O169" s="106">
        <f t="shared" si="87"/>
        <v>0</v>
      </c>
      <c r="P169" s="106">
        <f t="shared" si="87"/>
        <v>0</v>
      </c>
      <c r="Q169" s="106">
        <f t="shared" si="87"/>
        <v>0</v>
      </c>
      <c r="R169" s="106">
        <f>SUM(R166:R168)</f>
        <v>7071228.0299999993</v>
      </c>
      <c r="S169" s="196"/>
      <c r="T169" s="69"/>
    </row>
    <row r="170" spans="1:20" s="8" customFormat="1" ht="31.9" customHeight="1" x14ac:dyDescent="0.3">
      <c r="A170" s="262" t="s">
        <v>16</v>
      </c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4"/>
    </row>
    <row r="171" spans="1:20" s="8" customFormat="1" ht="31.9" customHeight="1" x14ac:dyDescent="0.3">
      <c r="A171" s="30" t="s">
        <v>78</v>
      </c>
      <c r="B171" s="33" t="s">
        <v>133</v>
      </c>
      <c r="C171" s="170">
        <v>1990</v>
      </c>
      <c r="D171" s="78">
        <v>9</v>
      </c>
      <c r="E171" s="62">
        <v>2822</v>
      </c>
      <c r="F171" s="66">
        <v>0</v>
      </c>
      <c r="G171" s="62">
        <v>0</v>
      </c>
      <c r="H171" s="62">
        <v>443</v>
      </c>
      <c r="I171" s="127">
        <f t="shared" ref="I171:I173" si="88">H171*6725.91</f>
        <v>2979578.13</v>
      </c>
      <c r="J171" s="66">
        <v>0</v>
      </c>
      <c r="K171" s="62">
        <v>0</v>
      </c>
      <c r="L171" s="62">
        <v>0</v>
      </c>
      <c r="M171" s="62">
        <v>0</v>
      </c>
      <c r="N171" s="66">
        <v>0</v>
      </c>
      <c r="O171" s="62">
        <v>0</v>
      </c>
      <c r="P171" s="62">
        <v>0</v>
      </c>
      <c r="Q171" s="62">
        <v>0</v>
      </c>
      <c r="R171" s="127">
        <f t="shared" ref="R171:R173" si="89">F171+G171+I171+K171+M171+O171+Q171</f>
        <v>2979578.13</v>
      </c>
      <c r="S171" s="196"/>
      <c r="T171" s="69"/>
    </row>
    <row r="172" spans="1:20" s="18" customFormat="1" ht="31.9" customHeight="1" x14ac:dyDescent="0.3">
      <c r="A172" s="30" t="s">
        <v>79</v>
      </c>
      <c r="B172" s="33" t="s">
        <v>134</v>
      </c>
      <c r="C172" s="170">
        <v>1990</v>
      </c>
      <c r="D172" s="78">
        <v>9</v>
      </c>
      <c r="E172" s="62">
        <v>2821.9</v>
      </c>
      <c r="F172" s="66">
        <v>0</v>
      </c>
      <c r="G172" s="62">
        <v>0</v>
      </c>
      <c r="H172" s="62">
        <v>443</v>
      </c>
      <c r="I172" s="127">
        <f t="shared" si="88"/>
        <v>2979578.13</v>
      </c>
      <c r="J172" s="66">
        <v>0</v>
      </c>
      <c r="K172" s="62">
        <v>0</v>
      </c>
      <c r="L172" s="62">
        <v>0</v>
      </c>
      <c r="M172" s="62">
        <v>0</v>
      </c>
      <c r="N172" s="66">
        <v>0</v>
      </c>
      <c r="O172" s="62">
        <v>0</v>
      </c>
      <c r="P172" s="62">
        <v>0</v>
      </c>
      <c r="Q172" s="62">
        <v>0</v>
      </c>
      <c r="R172" s="127">
        <f t="shared" si="89"/>
        <v>2979578.13</v>
      </c>
      <c r="S172" s="196"/>
      <c r="T172" s="69"/>
    </row>
    <row r="173" spans="1:20" s="18" customFormat="1" ht="31.9" customHeight="1" x14ac:dyDescent="0.3">
      <c r="A173" s="30" t="s">
        <v>80</v>
      </c>
      <c r="B173" s="33" t="s">
        <v>290</v>
      </c>
      <c r="C173" s="170">
        <v>1980</v>
      </c>
      <c r="D173" s="170">
        <v>5</v>
      </c>
      <c r="E173" s="31">
        <v>5793.1</v>
      </c>
      <c r="F173" s="66">
        <v>0</v>
      </c>
      <c r="G173" s="62">
        <v>0</v>
      </c>
      <c r="H173" s="31">
        <v>1352</v>
      </c>
      <c r="I173" s="127">
        <f t="shared" si="88"/>
        <v>9093430.3200000003</v>
      </c>
      <c r="J173" s="168">
        <v>0</v>
      </c>
      <c r="K173" s="31">
        <v>0</v>
      </c>
      <c r="L173" s="31">
        <v>0</v>
      </c>
      <c r="M173" s="31">
        <v>0</v>
      </c>
      <c r="N173" s="66">
        <v>0</v>
      </c>
      <c r="O173" s="31">
        <f t="shared" ref="O173" si="90">N173*2495.52</f>
        <v>0</v>
      </c>
      <c r="P173" s="31">
        <v>0</v>
      </c>
      <c r="Q173" s="31">
        <v>0</v>
      </c>
      <c r="R173" s="127">
        <f t="shared" si="89"/>
        <v>9093430.3200000003</v>
      </c>
      <c r="S173" s="196"/>
      <c r="T173" s="69"/>
    </row>
    <row r="174" spans="1:20" s="18" customFormat="1" ht="31.9" customHeight="1" x14ac:dyDescent="0.3">
      <c r="A174" s="30" t="s">
        <v>140</v>
      </c>
      <c r="B174" s="33" t="s">
        <v>291</v>
      </c>
      <c r="C174" s="170">
        <v>1987</v>
      </c>
      <c r="D174" s="170">
        <v>2</v>
      </c>
      <c r="E174" s="31">
        <v>875.2</v>
      </c>
      <c r="F174" s="66">
        <v>0</v>
      </c>
      <c r="G174" s="31">
        <v>0</v>
      </c>
      <c r="H174" s="31">
        <v>582</v>
      </c>
      <c r="I174" s="127">
        <v>3914479.62</v>
      </c>
      <c r="J174" s="168">
        <v>0</v>
      </c>
      <c r="K174" s="31">
        <v>0</v>
      </c>
      <c r="L174" s="31">
        <v>0</v>
      </c>
      <c r="M174" s="31">
        <v>0</v>
      </c>
      <c r="N174" s="66">
        <v>0</v>
      </c>
      <c r="O174" s="31">
        <f t="shared" ref="O174" si="91">N174*2495.52</f>
        <v>0</v>
      </c>
      <c r="P174" s="31">
        <v>0</v>
      </c>
      <c r="Q174" s="31">
        <v>0</v>
      </c>
      <c r="R174" s="127">
        <v>3914479.62</v>
      </c>
      <c r="S174" s="196"/>
      <c r="T174" s="69"/>
    </row>
    <row r="175" spans="1:20" s="8" customFormat="1" ht="42.75" customHeight="1" x14ac:dyDescent="0.3">
      <c r="A175" s="250" t="s">
        <v>36</v>
      </c>
      <c r="B175" s="250"/>
      <c r="C175" s="33" t="s">
        <v>14</v>
      </c>
      <c r="D175" s="33" t="s">
        <v>14</v>
      </c>
      <c r="E175" s="106">
        <f>SUM(E171:E174)</f>
        <v>12312.2</v>
      </c>
      <c r="F175" s="106">
        <f>SUM(F171:F172)</f>
        <v>0</v>
      </c>
      <c r="G175" s="106">
        <f>SUM(G171:G172)</f>
        <v>0</v>
      </c>
      <c r="H175" s="106">
        <f>SUM(H171:H174)</f>
        <v>2820</v>
      </c>
      <c r="I175" s="106">
        <f>SUM(I171:I174)</f>
        <v>18967066.199999999</v>
      </c>
      <c r="J175" s="107">
        <f t="shared" ref="J175:Q175" si="92">SUM(J171:J172)</f>
        <v>0</v>
      </c>
      <c r="K175" s="106">
        <f t="shared" si="92"/>
        <v>0</v>
      </c>
      <c r="L175" s="106">
        <f t="shared" si="92"/>
        <v>0</v>
      </c>
      <c r="M175" s="106">
        <f t="shared" si="92"/>
        <v>0</v>
      </c>
      <c r="N175" s="106">
        <f t="shared" si="92"/>
        <v>0</v>
      </c>
      <c r="O175" s="106">
        <f t="shared" si="92"/>
        <v>0</v>
      </c>
      <c r="P175" s="106">
        <f t="shared" si="92"/>
        <v>0</v>
      </c>
      <c r="Q175" s="106">
        <f t="shared" si="92"/>
        <v>0</v>
      </c>
      <c r="R175" s="106">
        <f>SUM(R171:R174)</f>
        <v>18967066.199999999</v>
      </c>
      <c r="S175" s="196"/>
      <c r="T175" s="69"/>
    </row>
    <row r="176" spans="1:20" s="8" customFormat="1" ht="42.75" customHeight="1" x14ac:dyDescent="0.3">
      <c r="A176" s="265" t="s">
        <v>114</v>
      </c>
      <c r="B176" s="266"/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7"/>
    </row>
    <row r="177" spans="1:20" s="8" customFormat="1" ht="42.75" customHeight="1" x14ac:dyDescent="0.3">
      <c r="A177" s="30" t="s">
        <v>141</v>
      </c>
      <c r="B177" s="39" t="s">
        <v>264</v>
      </c>
      <c r="C177" s="44">
        <v>1984</v>
      </c>
      <c r="D177" s="44">
        <v>5</v>
      </c>
      <c r="E177" s="159">
        <v>3734.1</v>
      </c>
      <c r="F177" s="71">
        <v>0</v>
      </c>
      <c r="G177" s="70">
        <v>0</v>
      </c>
      <c r="H177" s="44">
        <v>1064</v>
      </c>
      <c r="I177" s="136">
        <v>4750760</v>
      </c>
      <c r="J177" s="71">
        <v>0</v>
      </c>
      <c r="K177" s="70">
        <v>0</v>
      </c>
      <c r="L177" s="71">
        <v>0</v>
      </c>
      <c r="M177" s="70">
        <v>0</v>
      </c>
      <c r="N177" s="71">
        <v>0</v>
      </c>
      <c r="O177" s="70">
        <v>0</v>
      </c>
      <c r="P177" s="71">
        <v>0</v>
      </c>
      <c r="Q177" s="70">
        <v>0</v>
      </c>
      <c r="R177" s="127">
        <f t="shared" ref="R177:R178" si="93">SUM(F177,I177,O177,M177,K177)</f>
        <v>4750760</v>
      </c>
      <c r="S177" s="196"/>
      <c r="T177" s="69"/>
    </row>
    <row r="178" spans="1:20" s="8" customFormat="1" ht="42.75" customHeight="1" x14ac:dyDescent="0.3">
      <c r="A178" s="30" t="s">
        <v>81</v>
      </c>
      <c r="B178" s="39" t="s">
        <v>263</v>
      </c>
      <c r="C178" s="44">
        <v>1980</v>
      </c>
      <c r="D178" s="159">
        <v>5</v>
      </c>
      <c r="E178" s="159">
        <v>4420.8999999999996</v>
      </c>
      <c r="F178" s="71">
        <v>0</v>
      </c>
      <c r="G178" s="70">
        <v>0</v>
      </c>
      <c r="H178" s="44">
        <v>1200</v>
      </c>
      <c r="I178" s="136">
        <v>5358000</v>
      </c>
      <c r="J178" s="71">
        <v>0</v>
      </c>
      <c r="K178" s="70">
        <v>0</v>
      </c>
      <c r="L178" s="71">
        <v>0</v>
      </c>
      <c r="M178" s="70">
        <v>0</v>
      </c>
      <c r="N178" s="71">
        <v>0</v>
      </c>
      <c r="O178" s="70">
        <v>0</v>
      </c>
      <c r="P178" s="71">
        <v>0</v>
      </c>
      <c r="Q178" s="70">
        <v>0</v>
      </c>
      <c r="R178" s="127">
        <f t="shared" si="93"/>
        <v>5358000</v>
      </c>
      <c r="S178" s="196"/>
      <c r="T178" s="69"/>
    </row>
    <row r="179" spans="1:20" s="8" customFormat="1" ht="42.75" customHeight="1" x14ac:dyDescent="0.3">
      <c r="A179" s="30" t="s">
        <v>82</v>
      </c>
      <c r="B179" s="33" t="s">
        <v>212</v>
      </c>
      <c r="C179" s="135">
        <v>1991</v>
      </c>
      <c r="D179" s="78">
        <v>9</v>
      </c>
      <c r="E179" s="56">
        <v>3890.8</v>
      </c>
      <c r="F179" s="62">
        <v>0</v>
      </c>
      <c r="G179" s="62">
        <v>0</v>
      </c>
      <c r="H179" s="62">
        <f t="shared" ref="H179:I180" si="94">G179*2495.52</f>
        <v>0</v>
      </c>
      <c r="I179" s="62">
        <f t="shared" si="94"/>
        <v>0</v>
      </c>
      <c r="J179" s="66">
        <v>2</v>
      </c>
      <c r="K179" s="62">
        <v>6000000</v>
      </c>
      <c r="L179" s="62">
        <v>0</v>
      </c>
      <c r="M179" s="62">
        <f t="shared" ref="M179:O180" si="95">L179*2495.52</f>
        <v>0</v>
      </c>
      <c r="N179" s="62">
        <f t="shared" si="95"/>
        <v>0</v>
      </c>
      <c r="O179" s="62">
        <f t="shared" si="95"/>
        <v>0</v>
      </c>
      <c r="P179" s="62">
        <v>0</v>
      </c>
      <c r="Q179" s="62">
        <v>0</v>
      </c>
      <c r="R179" s="127" t="s">
        <v>279</v>
      </c>
      <c r="S179" s="208"/>
      <c r="T179" s="127" t="s">
        <v>279</v>
      </c>
    </row>
    <row r="180" spans="1:20" s="8" customFormat="1" ht="42.75" customHeight="1" x14ac:dyDescent="0.3">
      <c r="A180" s="30" t="s">
        <v>164</v>
      </c>
      <c r="B180" s="33" t="s">
        <v>213</v>
      </c>
      <c r="C180" s="135">
        <v>1995</v>
      </c>
      <c r="D180" s="78">
        <v>9</v>
      </c>
      <c r="E180" s="56">
        <v>3756.8</v>
      </c>
      <c r="F180" s="62">
        <v>0</v>
      </c>
      <c r="G180" s="62">
        <v>0</v>
      </c>
      <c r="H180" s="62">
        <f t="shared" si="94"/>
        <v>0</v>
      </c>
      <c r="I180" s="62">
        <f t="shared" si="94"/>
        <v>0</v>
      </c>
      <c r="J180" s="66">
        <v>2</v>
      </c>
      <c r="K180" s="62">
        <v>6000000</v>
      </c>
      <c r="L180" s="62">
        <v>0</v>
      </c>
      <c r="M180" s="62">
        <f t="shared" si="95"/>
        <v>0</v>
      </c>
      <c r="N180" s="62">
        <f t="shared" si="95"/>
        <v>0</v>
      </c>
      <c r="O180" s="62">
        <f t="shared" si="95"/>
        <v>0</v>
      </c>
      <c r="P180" s="62">
        <v>0</v>
      </c>
      <c r="Q180" s="62">
        <v>0</v>
      </c>
      <c r="R180" s="127" t="s">
        <v>279</v>
      </c>
      <c r="S180" s="208"/>
      <c r="T180" s="127" t="s">
        <v>324</v>
      </c>
    </row>
    <row r="181" spans="1:20" s="8" customFormat="1" ht="42.75" customHeight="1" x14ac:dyDescent="0.3">
      <c r="A181" s="254" t="s">
        <v>115</v>
      </c>
      <c r="B181" s="254"/>
      <c r="C181" s="83" t="s">
        <v>14</v>
      </c>
      <c r="D181" s="83" t="s">
        <v>14</v>
      </c>
      <c r="E181" s="84">
        <f>SUM(E177:E180)</f>
        <v>15802.599999999999</v>
      </c>
      <c r="F181" s="84">
        <f>SUM(F177)</f>
        <v>0</v>
      </c>
      <c r="G181" s="84">
        <f>SUM(G177)</f>
        <v>0</v>
      </c>
      <c r="H181" s="84">
        <f>SUM(H177:H178)</f>
        <v>2264</v>
      </c>
      <c r="I181" s="84">
        <f>SUM(I177:I178)</f>
        <v>10108760</v>
      </c>
      <c r="J181" s="85">
        <f>SUM(J177:J180)</f>
        <v>4</v>
      </c>
      <c r="K181" s="84">
        <f>SUM(K177:K180)</f>
        <v>12000000</v>
      </c>
      <c r="L181" s="84">
        <f t="shared" ref="L181:Q181" si="96">SUM(L177)</f>
        <v>0</v>
      </c>
      <c r="M181" s="84">
        <f t="shared" si="96"/>
        <v>0</v>
      </c>
      <c r="N181" s="84">
        <f t="shared" si="96"/>
        <v>0</v>
      </c>
      <c r="O181" s="84">
        <f t="shared" si="96"/>
        <v>0</v>
      </c>
      <c r="P181" s="84">
        <f t="shared" si="96"/>
        <v>0</v>
      </c>
      <c r="Q181" s="84">
        <f t="shared" si="96"/>
        <v>0</v>
      </c>
      <c r="R181" s="84">
        <f>SUM(R177:R180)</f>
        <v>10108760</v>
      </c>
      <c r="S181" s="206">
        <f>SUM(S177:S180)</f>
        <v>0</v>
      </c>
      <c r="T181" s="224" t="s">
        <v>325</v>
      </c>
    </row>
    <row r="182" spans="1:20" s="8" customFormat="1" ht="31.9" customHeight="1" x14ac:dyDescent="0.3">
      <c r="A182" s="262" t="s">
        <v>29</v>
      </c>
      <c r="B182" s="263"/>
      <c r="C182" s="263"/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4"/>
    </row>
    <row r="183" spans="1:20" s="8" customFormat="1" ht="31.9" customHeight="1" x14ac:dyDescent="0.3">
      <c r="A183" s="68">
        <v>58</v>
      </c>
      <c r="B183" s="91" t="s">
        <v>159</v>
      </c>
      <c r="C183" s="37">
        <v>1978</v>
      </c>
      <c r="D183" s="37">
        <v>5</v>
      </c>
      <c r="E183" s="62">
        <v>2679.5</v>
      </c>
      <c r="F183" s="168">
        <v>0</v>
      </c>
      <c r="G183" s="31">
        <v>0</v>
      </c>
      <c r="H183" s="108">
        <v>755</v>
      </c>
      <c r="I183" s="40">
        <f t="shared" ref="I183:I188" si="97">(H183*6186.87)</f>
        <v>4671086.8499999996</v>
      </c>
      <c r="J183" s="168">
        <v>0</v>
      </c>
      <c r="K183" s="31">
        <v>0</v>
      </c>
      <c r="L183" s="31">
        <v>0</v>
      </c>
      <c r="M183" s="31">
        <f t="shared" ref="M183:M188" si="98">L183*2495.52</f>
        <v>0</v>
      </c>
      <c r="N183" s="31">
        <f t="shared" ref="N183:N188" si="99">M183*2495.52</f>
        <v>0</v>
      </c>
      <c r="O183" s="31">
        <f t="shared" ref="O183:O188" si="100">N183*2495.52</f>
        <v>0</v>
      </c>
      <c r="P183" s="31">
        <v>0</v>
      </c>
      <c r="Q183" s="31">
        <v>0</v>
      </c>
      <c r="R183" s="126">
        <f t="shared" ref="R183:R188" si="101">F183+G183+I183+K183+M183+O183+Q183</f>
        <v>4671086.8499999996</v>
      </c>
      <c r="S183" s="196"/>
      <c r="T183" s="69"/>
    </row>
    <row r="184" spans="1:20" s="8" customFormat="1" ht="31.9" customHeight="1" x14ac:dyDescent="0.3">
      <c r="A184" s="54">
        <v>59</v>
      </c>
      <c r="B184" s="91" t="s">
        <v>160</v>
      </c>
      <c r="C184" s="37">
        <v>1970</v>
      </c>
      <c r="D184" s="37">
        <v>5</v>
      </c>
      <c r="E184" s="62">
        <v>3944</v>
      </c>
      <c r="F184" s="168">
        <v>0</v>
      </c>
      <c r="G184" s="31">
        <v>0</v>
      </c>
      <c r="H184" s="62">
        <v>1158</v>
      </c>
      <c r="I184" s="40">
        <f t="shared" si="97"/>
        <v>7164395.46</v>
      </c>
      <c r="J184" s="168">
        <v>0</v>
      </c>
      <c r="K184" s="31">
        <v>0</v>
      </c>
      <c r="L184" s="31">
        <v>0</v>
      </c>
      <c r="M184" s="31">
        <f t="shared" si="98"/>
        <v>0</v>
      </c>
      <c r="N184" s="31">
        <f t="shared" si="99"/>
        <v>0</v>
      </c>
      <c r="O184" s="31">
        <f t="shared" si="100"/>
        <v>0</v>
      </c>
      <c r="P184" s="31">
        <v>0</v>
      </c>
      <c r="Q184" s="31">
        <v>0</v>
      </c>
      <c r="R184" s="126">
        <f t="shared" si="101"/>
        <v>7164395.46</v>
      </c>
      <c r="S184" s="196"/>
      <c r="T184" s="69"/>
    </row>
    <row r="185" spans="1:20" s="8" customFormat="1" ht="31.9" customHeight="1" x14ac:dyDescent="0.3">
      <c r="A185" s="68">
        <v>60</v>
      </c>
      <c r="B185" s="165" t="s">
        <v>168</v>
      </c>
      <c r="C185" s="119">
        <v>1979</v>
      </c>
      <c r="D185" s="120">
        <v>5</v>
      </c>
      <c r="E185" s="117">
        <v>2736</v>
      </c>
      <c r="F185" s="32">
        <v>0</v>
      </c>
      <c r="G185" s="32">
        <v>0</v>
      </c>
      <c r="H185" s="62">
        <v>755</v>
      </c>
      <c r="I185" s="141">
        <f t="shared" ref="I185" si="102">H185*6180.38</f>
        <v>4666186.9000000004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126">
        <f t="shared" si="101"/>
        <v>4666186.9000000004</v>
      </c>
      <c r="S185" s="196"/>
      <c r="T185" s="69"/>
    </row>
    <row r="186" spans="1:20" s="8" customFormat="1" ht="31.9" customHeight="1" x14ac:dyDescent="0.3">
      <c r="A186" s="54">
        <v>61</v>
      </c>
      <c r="B186" s="109" t="s">
        <v>153</v>
      </c>
      <c r="C186" s="49">
        <v>1987</v>
      </c>
      <c r="D186" s="49">
        <v>5</v>
      </c>
      <c r="E186" s="70">
        <v>6674</v>
      </c>
      <c r="F186" s="168">
        <v>0</v>
      </c>
      <c r="G186" s="31">
        <v>0</v>
      </c>
      <c r="H186" s="70">
        <v>350</v>
      </c>
      <c r="I186" s="110">
        <f t="shared" si="97"/>
        <v>2165404.5</v>
      </c>
      <c r="J186" s="168">
        <v>0</v>
      </c>
      <c r="K186" s="31">
        <v>0</v>
      </c>
      <c r="L186" s="31">
        <v>0</v>
      </c>
      <c r="M186" s="31">
        <f t="shared" si="98"/>
        <v>0</v>
      </c>
      <c r="N186" s="31">
        <f t="shared" si="99"/>
        <v>0</v>
      </c>
      <c r="O186" s="31">
        <f t="shared" si="100"/>
        <v>0</v>
      </c>
      <c r="P186" s="31">
        <v>0</v>
      </c>
      <c r="Q186" s="31">
        <v>0</v>
      </c>
      <c r="R186" s="126">
        <f t="shared" si="101"/>
        <v>2165404.5</v>
      </c>
      <c r="S186" s="196"/>
      <c r="T186" s="69"/>
    </row>
    <row r="187" spans="1:20" s="8" customFormat="1" ht="31.9" customHeight="1" x14ac:dyDescent="0.3">
      <c r="A187" s="68">
        <v>62</v>
      </c>
      <c r="B187" s="111" t="s">
        <v>161</v>
      </c>
      <c r="C187" s="78">
        <v>1987</v>
      </c>
      <c r="D187" s="78">
        <v>9</v>
      </c>
      <c r="E187" s="62">
        <v>6728</v>
      </c>
      <c r="F187" s="168">
        <v>0</v>
      </c>
      <c r="G187" s="31">
        <v>0</v>
      </c>
      <c r="H187" s="62">
        <v>1035</v>
      </c>
      <c r="I187" s="40">
        <f t="shared" si="97"/>
        <v>6403410.4500000002</v>
      </c>
      <c r="J187" s="168">
        <v>0</v>
      </c>
      <c r="K187" s="31">
        <v>0</v>
      </c>
      <c r="L187" s="31">
        <v>0</v>
      </c>
      <c r="M187" s="31">
        <f t="shared" si="98"/>
        <v>0</v>
      </c>
      <c r="N187" s="31">
        <f t="shared" si="99"/>
        <v>0</v>
      </c>
      <c r="O187" s="31">
        <f t="shared" si="100"/>
        <v>0</v>
      </c>
      <c r="P187" s="31">
        <v>0</v>
      </c>
      <c r="Q187" s="31">
        <v>0</v>
      </c>
      <c r="R187" s="126">
        <f t="shared" si="101"/>
        <v>6403410.4500000002</v>
      </c>
      <c r="S187" s="196"/>
      <c r="T187" s="69"/>
    </row>
    <row r="188" spans="1:20" s="8" customFormat="1" ht="31.9" customHeight="1" x14ac:dyDescent="0.3">
      <c r="A188" s="54">
        <v>63</v>
      </c>
      <c r="B188" s="111" t="s">
        <v>154</v>
      </c>
      <c r="C188" s="78">
        <v>1979</v>
      </c>
      <c r="D188" s="78">
        <v>5</v>
      </c>
      <c r="E188" s="62">
        <v>2708</v>
      </c>
      <c r="F188" s="168">
        <v>0</v>
      </c>
      <c r="G188" s="31">
        <v>0</v>
      </c>
      <c r="H188" s="62">
        <v>761</v>
      </c>
      <c r="I188" s="40">
        <f t="shared" si="97"/>
        <v>4708208.07</v>
      </c>
      <c r="J188" s="168">
        <v>0</v>
      </c>
      <c r="K188" s="31">
        <v>0</v>
      </c>
      <c r="L188" s="31">
        <v>0</v>
      </c>
      <c r="M188" s="31">
        <f t="shared" si="98"/>
        <v>0</v>
      </c>
      <c r="N188" s="31">
        <f t="shared" si="99"/>
        <v>0</v>
      </c>
      <c r="O188" s="31">
        <f t="shared" si="100"/>
        <v>0</v>
      </c>
      <c r="P188" s="31">
        <v>0</v>
      </c>
      <c r="Q188" s="31">
        <v>0</v>
      </c>
      <c r="R188" s="126">
        <f t="shared" si="101"/>
        <v>4708208.07</v>
      </c>
      <c r="S188" s="196"/>
      <c r="T188" s="69"/>
    </row>
    <row r="189" spans="1:20" s="8" customFormat="1" ht="31.9" customHeight="1" x14ac:dyDescent="0.3">
      <c r="A189" s="68">
        <v>64</v>
      </c>
      <c r="B189" s="55" t="s">
        <v>349</v>
      </c>
      <c r="C189" s="78">
        <v>1988</v>
      </c>
      <c r="D189" s="78">
        <v>9</v>
      </c>
      <c r="E189" s="62">
        <v>8879.4</v>
      </c>
      <c r="F189" s="168">
        <v>0</v>
      </c>
      <c r="G189" s="31">
        <v>0</v>
      </c>
      <c r="H189" s="66">
        <v>0</v>
      </c>
      <c r="I189" s="62">
        <v>0</v>
      </c>
      <c r="J189" s="66">
        <v>3</v>
      </c>
      <c r="K189" s="62">
        <v>9000000</v>
      </c>
      <c r="L189" s="31">
        <v>0</v>
      </c>
      <c r="M189" s="31">
        <f t="shared" ref="M189:M190" si="103">L189*2495.52</f>
        <v>0</v>
      </c>
      <c r="N189" s="31">
        <f t="shared" ref="N189:N190" si="104">M189*2495.52</f>
        <v>0</v>
      </c>
      <c r="O189" s="31">
        <f t="shared" ref="O189:O190" si="105">N189*2495.52</f>
        <v>0</v>
      </c>
      <c r="P189" s="31">
        <v>0</v>
      </c>
      <c r="Q189" s="31">
        <v>0</v>
      </c>
      <c r="R189" s="127" t="s">
        <v>280</v>
      </c>
      <c r="S189" s="208"/>
      <c r="T189" s="69"/>
    </row>
    <row r="190" spans="1:20" s="8" customFormat="1" ht="31.9" customHeight="1" x14ac:dyDescent="0.3">
      <c r="A190" s="54">
        <v>65</v>
      </c>
      <c r="B190" s="55" t="s">
        <v>217</v>
      </c>
      <c r="C190" s="78">
        <v>1988</v>
      </c>
      <c r="D190" s="78">
        <v>9</v>
      </c>
      <c r="E190" s="62">
        <v>4803.6000000000004</v>
      </c>
      <c r="F190" s="168">
        <v>0</v>
      </c>
      <c r="G190" s="31">
        <v>0</v>
      </c>
      <c r="H190" s="66">
        <v>0</v>
      </c>
      <c r="I190" s="62">
        <v>0</v>
      </c>
      <c r="J190" s="66">
        <v>2</v>
      </c>
      <c r="K190" s="62">
        <v>6000000</v>
      </c>
      <c r="L190" s="31">
        <v>0</v>
      </c>
      <c r="M190" s="31">
        <f t="shared" si="103"/>
        <v>0</v>
      </c>
      <c r="N190" s="31">
        <f t="shared" si="104"/>
        <v>0</v>
      </c>
      <c r="O190" s="31">
        <f t="shared" si="105"/>
        <v>0</v>
      </c>
      <c r="P190" s="31">
        <v>0</v>
      </c>
      <c r="Q190" s="31">
        <v>0</v>
      </c>
      <c r="R190" s="127" t="s">
        <v>279</v>
      </c>
      <c r="S190" s="208"/>
      <c r="T190" s="69"/>
    </row>
    <row r="191" spans="1:20" s="8" customFormat="1" ht="46.5" customHeight="1" x14ac:dyDescent="0.3">
      <c r="A191" s="251" t="s">
        <v>37</v>
      </c>
      <c r="B191" s="252"/>
      <c r="C191" s="83" t="s">
        <v>14</v>
      </c>
      <c r="D191" s="83" t="s">
        <v>14</v>
      </c>
      <c r="E191" s="106">
        <f>SUM(E183:E190)</f>
        <v>39152.5</v>
      </c>
      <c r="F191" s="106">
        <f>SUM(F184:F188)</f>
        <v>0</v>
      </c>
      <c r="G191" s="106">
        <f>SUM(G184:G188)</f>
        <v>0</v>
      </c>
      <c r="H191" s="106">
        <f>SUM(H183:H188)</f>
        <v>4814</v>
      </c>
      <c r="I191" s="106">
        <f>SUM(I183:I190)</f>
        <v>29778692.23</v>
      </c>
      <c r="J191" s="107">
        <f>SUM(J183:J190)</f>
        <v>5</v>
      </c>
      <c r="K191" s="106">
        <f>SUM(K183:K190)</f>
        <v>15000000</v>
      </c>
      <c r="L191" s="106">
        <f t="shared" ref="L191:Q191" si="106">SUM(L184:L188)</f>
        <v>0</v>
      </c>
      <c r="M191" s="106">
        <f t="shared" si="106"/>
        <v>0</v>
      </c>
      <c r="N191" s="106">
        <f t="shared" si="106"/>
        <v>0</v>
      </c>
      <c r="O191" s="106">
        <f t="shared" si="106"/>
        <v>0</v>
      </c>
      <c r="P191" s="106">
        <f t="shared" si="106"/>
        <v>0</v>
      </c>
      <c r="Q191" s="106">
        <f t="shared" si="106"/>
        <v>0</v>
      </c>
      <c r="R191" s="106">
        <f>SUM(R183:R190)</f>
        <v>29778692.23</v>
      </c>
      <c r="S191" s="212">
        <f>SUM(S183:S190)</f>
        <v>0</v>
      </c>
      <c r="T191" s="69"/>
    </row>
    <row r="192" spans="1:20" s="8" customFormat="1" ht="31.9" customHeight="1" x14ac:dyDescent="0.3">
      <c r="A192" s="262" t="s">
        <v>25</v>
      </c>
      <c r="B192" s="263"/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4"/>
    </row>
    <row r="193" spans="1:20" s="8" customFormat="1" ht="31.9" customHeight="1" x14ac:dyDescent="0.3">
      <c r="A193" s="36" t="s">
        <v>226</v>
      </c>
      <c r="B193" s="39" t="s">
        <v>360</v>
      </c>
      <c r="C193" s="135">
        <v>1965</v>
      </c>
      <c r="D193" s="80">
        <v>2</v>
      </c>
      <c r="E193" s="96">
        <v>612</v>
      </c>
      <c r="F193" s="66">
        <v>0</v>
      </c>
      <c r="G193" s="62">
        <v>0</v>
      </c>
      <c r="H193" s="121">
        <v>572</v>
      </c>
      <c r="I193" s="181">
        <v>3538889.64</v>
      </c>
      <c r="J193" s="181"/>
      <c r="K193" s="62">
        <v>0</v>
      </c>
      <c r="L193" s="62">
        <v>0</v>
      </c>
      <c r="M193" s="62">
        <f t="shared" ref="M193:M194" si="107">L193*2495.52</f>
        <v>0</v>
      </c>
      <c r="N193" s="62">
        <f t="shared" ref="N193:N194" si="108">M193*2495.52</f>
        <v>0</v>
      </c>
      <c r="O193" s="62">
        <f t="shared" ref="O193:O194" si="109">N193*2495.52</f>
        <v>0</v>
      </c>
      <c r="P193" s="62">
        <v>0</v>
      </c>
      <c r="Q193" s="62">
        <v>0</v>
      </c>
      <c r="R193" s="123">
        <v>3538889.64</v>
      </c>
      <c r="S193" s="196"/>
      <c r="T193" s="69"/>
    </row>
    <row r="194" spans="1:20" s="8" customFormat="1" ht="31.9" customHeight="1" x14ac:dyDescent="0.3">
      <c r="A194" s="36" t="s">
        <v>230</v>
      </c>
      <c r="B194" s="39" t="s">
        <v>359</v>
      </c>
      <c r="C194" s="64">
        <v>1966</v>
      </c>
      <c r="D194" s="80">
        <v>2</v>
      </c>
      <c r="E194" s="96">
        <v>407.2</v>
      </c>
      <c r="F194" s="66">
        <v>0</v>
      </c>
      <c r="G194" s="62">
        <v>0</v>
      </c>
      <c r="H194" s="31">
        <v>310</v>
      </c>
      <c r="I194" s="181">
        <v>1917929.7</v>
      </c>
      <c r="J194" s="181"/>
      <c r="K194" s="62">
        <v>0</v>
      </c>
      <c r="L194" s="62">
        <v>0</v>
      </c>
      <c r="M194" s="62">
        <f t="shared" si="107"/>
        <v>0</v>
      </c>
      <c r="N194" s="62">
        <f t="shared" si="108"/>
        <v>0</v>
      </c>
      <c r="O194" s="62">
        <f t="shared" si="109"/>
        <v>0</v>
      </c>
      <c r="P194" s="62">
        <v>0</v>
      </c>
      <c r="Q194" s="62">
        <v>0</v>
      </c>
      <c r="R194" s="123">
        <v>1917929.7</v>
      </c>
      <c r="S194" s="196"/>
      <c r="T194" s="69"/>
    </row>
    <row r="195" spans="1:20" s="8" customFormat="1" ht="42" customHeight="1" x14ac:dyDescent="0.3">
      <c r="A195" s="250" t="s">
        <v>38</v>
      </c>
      <c r="B195" s="250"/>
      <c r="C195" s="33" t="s">
        <v>14</v>
      </c>
      <c r="D195" s="33" t="s">
        <v>14</v>
      </c>
      <c r="E195" s="84">
        <f t="shared" ref="E195:R195" si="110">SUM(E193:E194)</f>
        <v>1019.2</v>
      </c>
      <c r="F195" s="84">
        <f t="shared" si="110"/>
        <v>0</v>
      </c>
      <c r="G195" s="84">
        <f t="shared" si="110"/>
        <v>0</v>
      </c>
      <c r="H195" s="79">
        <f t="shared" si="110"/>
        <v>882</v>
      </c>
      <c r="I195" s="84">
        <f t="shared" si="110"/>
        <v>5456819.3399999999</v>
      </c>
      <c r="J195" s="85">
        <f t="shared" si="110"/>
        <v>0</v>
      </c>
      <c r="K195" s="84">
        <f t="shared" si="110"/>
        <v>0</v>
      </c>
      <c r="L195" s="84">
        <f t="shared" si="110"/>
        <v>0</v>
      </c>
      <c r="M195" s="84">
        <f t="shared" si="110"/>
        <v>0</v>
      </c>
      <c r="N195" s="84">
        <f t="shared" si="110"/>
        <v>0</v>
      </c>
      <c r="O195" s="84">
        <f t="shared" si="110"/>
        <v>0</v>
      </c>
      <c r="P195" s="84">
        <f t="shared" si="110"/>
        <v>0</v>
      </c>
      <c r="Q195" s="84">
        <f t="shared" si="110"/>
        <v>0</v>
      </c>
      <c r="R195" s="84">
        <f t="shared" si="110"/>
        <v>5456819.3399999999</v>
      </c>
      <c r="S195" s="196"/>
      <c r="T195" s="69"/>
    </row>
    <row r="196" spans="1:20" s="8" customFormat="1" ht="31.9" customHeight="1" x14ac:dyDescent="0.3">
      <c r="A196" s="254" t="s">
        <v>124</v>
      </c>
      <c r="B196" s="254"/>
      <c r="C196" s="175" t="s">
        <v>14</v>
      </c>
      <c r="D196" s="175" t="s">
        <v>14</v>
      </c>
      <c r="E196" s="84">
        <f>E195+E191+E175+E169+E164+E161+E146+E140+E136+E181</f>
        <v>216347.6</v>
      </c>
      <c r="F196" s="84">
        <f>F195+F191+F175+F169+F164+F161+F146+F140+F136</f>
        <v>68560753.669999987</v>
      </c>
      <c r="G196" s="84">
        <f>G195+G191+G175+G169+G164+G161+G146+G140+G136</f>
        <v>45226.63</v>
      </c>
      <c r="H196" s="84">
        <f>H195+H191+H175+H169+H164+H161+H146+H140+H136</f>
        <v>44490.840000000004</v>
      </c>
      <c r="I196" s="84">
        <f>I195+I191+I175+I169+I164+I161+I146+I140+I136</f>
        <v>270059173.35579997</v>
      </c>
      <c r="J196" s="85">
        <f>J195+J191+J175+J169+J164+J161+J146+J140+J136+J181</f>
        <v>22</v>
      </c>
      <c r="K196" s="84">
        <f>K195+K191+K175+K169+K164+K161+K146+K140+K136+K181</f>
        <v>66000000</v>
      </c>
      <c r="L196" s="84">
        <f t="shared" ref="L196:Q196" si="111">L195+L191+L175+L169+L164+L161+L146+L140+L136</f>
        <v>7545.7999999999993</v>
      </c>
      <c r="M196" s="84">
        <f t="shared" si="111"/>
        <v>14386840.139999999</v>
      </c>
      <c r="N196" s="84">
        <f t="shared" si="111"/>
        <v>38721.050000000003</v>
      </c>
      <c r="O196" s="84">
        <f t="shared" si="111"/>
        <v>95575174.989999995</v>
      </c>
      <c r="P196" s="84">
        <f t="shared" si="111"/>
        <v>408</v>
      </c>
      <c r="Q196" s="84">
        <f t="shared" si="111"/>
        <v>192498</v>
      </c>
      <c r="R196" s="84">
        <f>R195+R191+R175+R169+R164+R161+R146+R140+R136+R181</f>
        <v>458928426.78580004</v>
      </c>
      <c r="S196" s="206">
        <f>S195+S191+S175+S169+S164+S161+S146+S140+S136+S181</f>
        <v>0</v>
      </c>
      <c r="T196" s="224" t="s">
        <v>326</v>
      </c>
    </row>
    <row r="197" spans="1:20" s="8" customFormat="1" ht="31.9" customHeight="1" x14ac:dyDescent="0.3">
      <c r="A197" s="262" t="s">
        <v>120</v>
      </c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4"/>
    </row>
    <row r="198" spans="1:20" s="8" customFormat="1" ht="31.9" customHeight="1" x14ac:dyDescent="0.3">
      <c r="A198" s="262" t="s">
        <v>92</v>
      </c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4"/>
    </row>
    <row r="199" spans="1:20" s="8" customFormat="1" ht="31.9" customHeight="1" x14ac:dyDescent="0.3">
      <c r="A199" s="68">
        <v>1</v>
      </c>
      <c r="B199" s="149" t="s">
        <v>307</v>
      </c>
      <c r="C199" s="45">
        <v>1971</v>
      </c>
      <c r="D199" s="43" t="s">
        <v>20</v>
      </c>
      <c r="E199" s="81">
        <v>2599.1</v>
      </c>
      <c r="F199" s="150">
        <v>4110296.16</v>
      </c>
      <c r="G199" s="122">
        <v>0</v>
      </c>
      <c r="H199" s="123">
        <v>805</v>
      </c>
      <c r="I199" s="123">
        <f t="shared" ref="I199:I201" si="112">(H199*6186.87)</f>
        <v>4980430.3499999996</v>
      </c>
      <c r="J199" s="145">
        <v>0</v>
      </c>
      <c r="K199" s="145">
        <f t="shared" ref="K199:K201" si="113">J199*2495.52</f>
        <v>0</v>
      </c>
      <c r="L199" s="123">
        <v>730</v>
      </c>
      <c r="M199" s="123">
        <v>1349819.64</v>
      </c>
      <c r="N199" s="123">
        <v>2066.1</v>
      </c>
      <c r="O199" s="123">
        <v>5155993.87</v>
      </c>
      <c r="P199" s="145">
        <v>0</v>
      </c>
      <c r="Q199" s="145">
        <v>0</v>
      </c>
      <c r="R199" s="145">
        <f t="shared" ref="R199:R201" si="114">SUM(F199,I199,O199,M199,K199)</f>
        <v>15596540.02</v>
      </c>
      <c r="S199" s="196"/>
      <c r="T199" s="69"/>
    </row>
    <row r="200" spans="1:20" s="8" customFormat="1" ht="31.9" customHeight="1" x14ac:dyDescent="0.3">
      <c r="A200" s="68">
        <v>2</v>
      </c>
      <c r="B200" s="149" t="s">
        <v>308</v>
      </c>
      <c r="C200" s="45">
        <v>1971</v>
      </c>
      <c r="D200" s="43" t="s">
        <v>20</v>
      </c>
      <c r="E200" s="81">
        <v>3618.5</v>
      </c>
      <c r="F200" s="150">
        <v>2323535.66</v>
      </c>
      <c r="G200" s="122">
        <v>0</v>
      </c>
      <c r="H200" s="123">
        <v>1099.5999999999999</v>
      </c>
      <c r="I200" s="123">
        <f t="shared" si="112"/>
        <v>6803082.2519999994</v>
      </c>
      <c r="J200" s="145">
        <v>0</v>
      </c>
      <c r="K200" s="145">
        <f t="shared" si="113"/>
        <v>0</v>
      </c>
      <c r="L200" s="123">
        <v>1099.5999999999999</v>
      </c>
      <c r="M200" s="123">
        <v>1349819.64</v>
      </c>
      <c r="N200" s="123">
        <v>1975</v>
      </c>
      <c r="O200" s="123">
        <v>5055993.87</v>
      </c>
      <c r="P200" s="145">
        <v>0</v>
      </c>
      <c r="Q200" s="145">
        <v>0</v>
      </c>
      <c r="R200" s="145">
        <f t="shared" si="114"/>
        <v>15532431.422000002</v>
      </c>
      <c r="S200" s="196"/>
      <c r="T200" s="69"/>
    </row>
    <row r="201" spans="1:20" s="8" customFormat="1" ht="31.9" customHeight="1" x14ac:dyDescent="0.3">
      <c r="A201" s="68">
        <v>3</v>
      </c>
      <c r="B201" s="149" t="s">
        <v>309</v>
      </c>
      <c r="C201" s="45">
        <v>1971</v>
      </c>
      <c r="D201" s="43" t="s">
        <v>20</v>
      </c>
      <c r="E201" s="81">
        <v>3909</v>
      </c>
      <c r="F201" s="150">
        <v>2848955.4</v>
      </c>
      <c r="G201" s="122">
        <v>0</v>
      </c>
      <c r="H201" s="123">
        <v>1250</v>
      </c>
      <c r="I201" s="123">
        <f t="shared" si="112"/>
        <v>7733587.5</v>
      </c>
      <c r="J201" s="145">
        <v>0</v>
      </c>
      <c r="K201" s="145">
        <f t="shared" si="113"/>
        <v>0</v>
      </c>
      <c r="L201" s="123">
        <v>1099.5999999999999</v>
      </c>
      <c r="M201" s="123">
        <v>1349819.64</v>
      </c>
      <c r="N201" s="123">
        <v>1975</v>
      </c>
      <c r="O201" s="123">
        <v>5055993.87</v>
      </c>
      <c r="P201" s="145">
        <v>0</v>
      </c>
      <c r="Q201" s="145">
        <v>0</v>
      </c>
      <c r="R201" s="145">
        <f t="shared" si="114"/>
        <v>16988356.41</v>
      </c>
      <c r="S201" s="196"/>
      <c r="T201" s="69"/>
    </row>
    <row r="202" spans="1:20" s="8" customFormat="1" ht="31.9" customHeight="1" x14ac:dyDescent="0.3">
      <c r="A202" s="68">
        <v>4</v>
      </c>
      <c r="B202" s="48" t="s">
        <v>310</v>
      </c>
      <c r="C202" s="45">
        <v>1969</v>
      </c>
      <c r="D202" s="134">
        <v>5</v>
      </c>
      <c r="E202" s="81">
        <v>2672</v>
      </c>
      <c r="F202" s="123">
        <v>4204983.66</v>
      </c>
      <c r="G202" s="151">
        <v>0</v>
      </c>
      <c r="H202" s="123">
        <v>743</v>
      </c>
      <c r="I202" s="123">
        <f t="shared" ref="I202:I220" si="115">(H202*6186.87)</f>
        <v>4596844.41</v>
      </c>
      <c r="J202" s="145">
        <v>0</v>
      </c>
      <c r="K202" s="145">
        <f t="shared" ref="K202:K217" si="116">J202*2495.52</f>
        <v>0</v>
      </c>
      <c r="L202" s="123">
        <v>672.7</v>
      </c>
      <c r="M202" s="123">
        <v>1349819.64</v>
      </c>
      <c r="N202" s="123">
        <v>2001</v>
      </c>
      <c r="O202" s="123">
        <v>4992935.22</v>
      </c>
      <c r="P202" s="145">
        <v>0</v>
      </c>
      <c r="Q202" s="145">
        <v>0</v>
      </c>
      <c r="R202" s="145">
        <f t="shared" ref="R202" si="117">SUM(F202,I202,O202,M202,K202)</f>
        <v>15144582.93</v>
      </c>
      <c r="S202" s="196"/>
      <c r="T202" s="69"/>
    </row>
    <row r="203" spans="1:20" s="8" customFormat="1" ht="31.9" customHeight="1" x14ac:dyDescent="0.3">
      <c r="A203" s="68">
        <v>5</v>
      </c>
      <c r="B203" s="48" t="s">
        <v>189</v>
      </c>
      <c r="C203" s="45">
        <v>1962</v>
      </c>
      <c r="D203" s="134">
        <v>2</v>
      </c>
      <c r="E203" s="81">
        <v>546.79999999999995</v>
      </c>
      <c r="F203" s="123">
        <v>1006826.8400000001</v>
      </c>
      <c r="G203" s="151">
        <v>0</v>
      </c>
      <c r="H203" s="123">
        <v>689</v>
      </c>
      <c r="I203" s="123">
        <f t="shared" si="115"/>
        <v>4262753.43</v>
      </c>
      <c r="J203" s="145">
        <v>0</v>
      </c>
      <c r="K203" s="145">
        <f t="shared" si="116"/>
        <v>0</v>
      </c>
      <c r="L203" s="145">
        <v>0</v>
      </c>
      <c r="M203" s="145">
        <f t="shared" ref="M203" si="118">L203*2495.52</f>
        <v>0</v>
      </c>
      <c r="N203" s="152">
        <v>691</v>
      </c>
      <c r="O203" s="123">
        <v>1724404.32</v>
      </c>
      <c r="P203" s="145">
        <v>0</v>
      </c>
      <c r="Q203" s="145">
        <v>0</v>
      </c>
      <c r="R203" s="145">
        <f t="shared" ref="R203:R221" si="119">SUM(F203,I203,O203,M203,K203)</f>
        <v>6993984.5899999999</v>
      </c>
      <c r="S203" s="196"/>
      <c r="T203" s="69"/>
    </row>
    <row r="204" spans="1:20" s="8" customFormat="1" ht="31.9" customHeight="1" x14ac:dyDescent="0.3">
      <c r="A204" s="68">
        <v>6</v>
      </c>
      <c r="B204" s="48" t="s">
        <v>256</v>
      </c>
      <c r="C204" s="45">
        <v>1965</v>
      </c>
      <c r="D204" s="43" t="s">
        <v>20</v>
      </c>
      <c r="E204" s="81">
        <v>2124.1999999999998</v>
      </c>
      <c r="F204" s="123">
        <v>2316894.3600000003</v>
      </c>
      <c r="G204" s="151">
        <v>0</v>
      </c>
      <c r="H204" s="123">
        <v>637.29999999999995</v>
      </c>
      <c r="I204" s="123">
        <f t="shared" si="115"/>
        <v>3942892.2509999997</v>
      </c>
      <c r="J204" s="145">
        <v>0</v>
      </c>
      <c r="K204" s="145">
        <f t="shared" si="116"/>
        <v>0</v>
      </c>
      <c r="L204" s="123">
        <v>867</v>
      </c>
      <c r="M204" s="123">
        <v>1739202</v>
      </c>
      <c r="N204" s="123">
        <v>1233.4000000000001</v>
      </c>
      <c r="O204" s="123">
        <v>2474200.4</v>
      </c>
      <c r="P204" s="145">
        <v>0</v>
      </c>
      <c r="Q204" s="145">
        <v>0</v>
      </c>
      <c r="R204" s="145">
        <f t="shared" si="119"/>
        <v>10473189.011</v>
      </c>
      <c r="S204" s="196"/>
      <c r="T204" s="69"/>
    </row>
    <row r="205" spans="1:20" s="8" customFormat="1" ht="48" customHeight="1" x14ac:dyDescent="0.3">
      <c r="A205" s="68">
        <v>7</v>
      </c>
      <c r="B205" s="48" t="s">
        <v>311</v>
      </c>
      <c r="C205" s="45">
        <v>1971</v>
      </c>
      <c r="D205" s="134">
        <v>5</v>
      </c>
      <c r="E205" s="81">
        <v>4377.7</v>
      </c>
      <c r="F205" s="123">
        <v>2946070.77</v>
      </c>
      <c r="G205" s="151">
        <v>0</v>
      </c>
      <c r="H205" s="123">
        <v>1145.77</v>
      </c>
      <c r="I205" s="123">
        <f t="shared" si="115"/>
        <v>7088730.0399000002</v>
      </c>
      <c r="J205" s="145">
        <v>0</v>
      </c>
      <c r="K205" s="145">
        <f t="shared" si="116"/>
        <v>0</v>
      </c>
      <c r="L205" s="123">
        <v>1093.4000000000001</v>
      </c>
      <c r="M205" s="145">
        <v>2192558</v>
      </c>
      <c r="N205" s="153">
        <v>2865.24</v>
      </c>
      <c r="O205" s="153">
        <v>7150163.9000000004</v>
      </c>
      <c r="P205" s="145">
        <v>0</v>
      </c>
      <c r="Q205" s="145">
        <v>0</v>
      </c>
      <c r="R205" s="145">
        <f t="shared" si="119"/>
        <v>19377522.709899999</v>
      </c>
      <c r="S205" s="196"/>
      <c r="T205" s="69"/>
    </row>
    <row r="206" spans="1:20" s="8" customFormat="1" ht="31.9" customHeight="1" x14ac:dyDescent="0.3">
      <c r="A206" s="68">
        <v>8</v>
      </c>
      <c r="B206" s="48" t="s">
        <v>257</v>
      </c>
      <c r="C206" s="45">
        <v>1971</v>
      </c>
      <c r="D206" s="134">
        <v>2</v>
      </c>
      <c r="E206" s="81">
        <v>2885.1</v>
      </c>
      <c r="F206" s="123">
        <v>2359571.6800000002</v>
      </c>
      <c r="G206" s="151">
        <v>0</v>
      </c>
      <c r="H206" s="152">
        <v>724</v>
      </c>
      <c r="I206" s="123">
        <f t="shared" si="115"/>
        <v>4479293.88</v>
      </c>
      <c r="J206" s="145">
        <v>0</v>
      </c>
      <c r="K206" s="145">
        <f t="shared" si="116"/>
        <v>0</v>
      </c>
      <c r="L206" s="123">
        <v>747.7</v>
      </c>
      <c r="M206" s="145">
        <f t="shared" ref="M206:M207" si="120">L206*2495.52</f>
        <v>1865900.304</v>
      </c>
      <c r="N206" s="152" t="s">
        <v>251</v>
      </c>
      <c r="O206" s="123">
        <v>528675.91</v>
      </c>
      <c r="P206" s="145">
        <v>0</v>
      </c>
      <c r="Q206" s="145">
        <v>0</v>
      </c>
      <c r="R206" s="145">
        <f t="shared" si="119"/>
        <v>9233441.7740000002</v>
      </c>
      <c r="S206" s="196"/>
      <c r="T206" s="69"/>
    </row>
    <row r="207" spans="1:20" s="8" customFormat="1" ht="31.9" customHeight="1" x14ac:dyDescent="0.3">
      <c r="A207" s="68">
        <v>9</v>
      </c>
      <c r="B207" s="48" t="s">
        <v>258</v>
      </c>
      <c r="C207" s="45">
        <v>1971</v>
      </c>
      <c r="D207" s="134">
        <v>5</v>
      </c>
      <c r="E207" s="81">
        <v>3050.3</v>
      </c>
      <c r="F207" s="123">
        <v>2359571.6800000002</v>
      </c>
      <c r="G207" s="151">
        <v>0</v>
      </c>
      <c r="H207" s="123">
        <v>724</v>
      </c>
      <c r="I207" s="123">
        <f t="shared" si="115"/>
        <v>4479293.88</v>
      </c>
      <c r="J207" s="145">
        <v>0</v>
      </c>
      <c r="K207" s="145">
        <f t="shared" si="116"/>
        <v>0</v>
      </c>
      <c r="L207" s="123">
        <v>747.7</v>
      </c>
      <c r="M207" s="145">
        <f t="shared" si="120"/>
        <v>1865900.304</v>
      </c>
      <c r="N207" s="123" t="s">
        <v>251</v>
      </c>
      <c r="O207" s="123">
        <v>528675.91</v>
      </c>
      <c r="P207" s="145">
        <v>0</v>
      </c>
      <c r="Q207" s="145">
        <v>0</v>
      </c>
      <c r="R207" s="145">
        <f t="shared" si="119"/>
        <v>9233441.7740000002</v>
      </c>
      <c r="S207" s="196"/>
      <c r="T207" s="69"/>
    </row>
    <row r="208" spans="1:20" s="8" customFormat="1" ht="31.9" customHeight="1" x14ac:dyDescent="0.3">
      <c r="A208" s="68">
        <v>10</v>
      </c>
      <c r="B208" s="48" t="s">
        <v>188</v>
      </c>
      <c r="C208" s="45">
        <v>1971</v>
      </c>
      <c r="D208" s="134">
        <v>5</v>
      </c>
      <c r="E208" s="81">
        <v>2973</v>
      </c>
      <c r="F208" s="123">
        <v>2359571.7200000002</v>
      </c>
      <c r="G208" s="151">
        <v>0</v>
      </c>
      <c r="H208" s="153">
        <v>673.5</v>
      </c>
      <c r="I208" s="123">
        <f t="shared" si="115"/>
        <v>4166856.9449999998</v>
      </c>
      <c r="J208" s="145">
        <v>0</v>
      </c>
      <c r="K208" s="145">
        <f t="shared" si="116"/>
        <v>0</v>
      </c>
      <c r="L208" s="153">
        <v>673.5</v>
      </c>
      <c r="M208" s="123">
        <v>1354434.75</v>
      </c>
      <c r="N208" s="153">
        <v>1859.5</v>
      </c>
      <c r="O208" s="153">
        <v>4640419.4400000004</v>
      </c>
      <c r="P208" s="145">
        <v>0</v>
      </c>
      <c r="Q208" s="145">
        <v>0</v>
      </c>
      <c r="R208" s="145">
        <f t="shared" si="119"/>
        <v>12521282.855</v>
      </c>
      <c r="S208" s="196"/>
      <c r="T208" s="69"/>
    </row>
    <row r="209" spans="1:20" s="8" customFormat="1" ht="31.9" customHeight="1" x14ac:dyDescent="0.3">
      <c r="A209" s="68">
        <v>11</v>
      </c>
      <c r="B209" s="48" t="s">
        <v>187</v>
      </c>
      <c r="C209" s="45">
        <v>1970</v>
      </c>
      <c r="D209" s="43" t="s">
        <v>20</v>
      </c>
      <c r="E209" s="81">
        <v>2719.6</v>
      </c>
      <c r="F209" s="123">
        <v>3512444.7800000003</v>
      </c>
      <c r="G209" s="151">
        <v>0</v>
      </c>
      <c r="H209" s="153">
        <v>709.64</v>
      </c>
      <c r="I209" s="123">
        <f t="shared" si="115"/>
        <v>4390450.4267999995</v>
      </c>
      <c r="J209" s="145">
        <v>0</v>
      </c>
      <c r="K209" s="145">
        <f t="shared" si="116"/>
        <v>0</v>
      </c>
      <c r="L209" s="123">
        <v>674.9</v>
      </c>
      <c r="M209" s="123">
        <v>1354234.09</v>
      </c>
      <c r="N209" s="153">
        <v>1874.64</v>
      </c>
      <c r="O209" s="153">
        <v>4678101.79</v>
      </c>
      <c r="P209" s="145">
        <v>0</v>
      </c>
      <c r="Q209" s="145">
        <v>0</v>
      </c>
      <c r="R209" s="145">
        <f t="shared" si="119"/>
        <v>13935231.0868</v>
      </c>
      <c r="S209" s="196"/>
      <c r="T209" s="69"/>
    </row>
    <row r="210" spans="1:20" s="8" customFormat="1" ht="31.9" customHeight="1" x14ac:dyDescent="0.3">
      <c r="A210" s="68">
        <v>12</v>
      </c>
      <c r="B210" s="48" t="s">
        <v>190</v>
      </c>
      <c r="C210" s="45">
        <v>1969</v>
      </c>
      <c r="D210" s="134">
        <v>5</v>
      </c>
      <c r="E210" s="81">
        <v>4355.8999999999996</v>
      </c>
      <c r="F210" s="123">
        <v>5797132.7500000009</v>
      </c>
      <c r="G210" s="151">
        <v>0</v>
      </c>
      <c r="H210" s="123">
        <v>1100.8699999999999</v>
      </c>
      <c r="I210" s="123">
        <f t="shared" si="115"/>
        <v>6810939.5768999988</v>
      </c>
      <c r="J210" s="145">
        <v>0</v>
      </c>
      <c r="K210" s="145">
        <f t="shared" si="116"/>
        <v>0</v>
      </c>
      <c r="L210" s="123">
        <v>1090.3</v>
      </c>
      <c r="M210" s="123">
        <v>2187763.27</v>
      </c>
      <c r="N210" s="123">
        <v>3021.8</v>
      </c>
      <c r="O210" s="123">
        <v>7540962.3399999999</v>
      </c>
      <c r="P210" s="145">
        <v>0</v>
      </c>
      <c r="Q210" s="145">
        <v>0</v>
      </c>
      <c r="R210" s="145">
        <f t="shared" si="119"/>
        <v>22336797.936900001</v>
      </c>
      <c r="S210" s="196"/>
      <c r="T210" s="69"/>
    </row>
    <row r="211" spans="1:20" s="8" customFormat="1" ht="31.9" customHeight="1" x14ac:dyDescent="0.3">
      <c r="A211" s="68">
        <v>13</v>
      </c>
      <c r="B211" s="48" t="s">
        <v>191</v>
      </c>
      <c r="C211" s="45">
        <v>1965</v>
      </c>
      <c r="D211" s="134">
        <v>5</v>
      </c>
      <c r="E211" s="81">
        <v>1607.8</v>
      </c>
      <c r="F211" s="123">
        <v>1381613.2180000001</v>
      </c>
      <c r="G211" s="151">
        <v>0</v>
      </c>
      <c r="H211" s="123">
        <v>600</v>
      </c>
      <c r="I211" s="123">
        <f t="shared" si="115"/>
        <v>3712122</v>
      </c>
      <c r="J211" s="145">
        <v>0</v>
      </c>
      <c r="K211" s="145">
        <f t="shared" si="116"/>
        <v>0</v>
      </c>
      <c r="L211" s="123">
        <v>500</v>
      </c>
      <c r="M211" s="123">
        <v>1003285</v>
      </c>
      <c r="N211" s="123">
        <v>950</v>
      </c>
      <c r="O211" s="123">
        <v>2370744</v>
      </c>
      <c r="P211" s="145">
        <v>0</v>
      </c>
      <c r="Q211" s="145">
        <v>0</v>
      </c>
      <c r="R211" s="145">
        <f t="shared" si="119"/>
        <v>8467764.2180000003</v>
      </c>
      <c r="S211" s="196"/>
      <c r="T211" s="69"/>
    </row>
    <row r="212" spans="1:20" s="8" customFormat="1" ht="31.9" customHeight="1" x14ac:dyDescent="0.3">
      <c r="A212" s="68">
        <v>14</v>
      </c>
      <c r="B212" s="48" t="s">
        <v>192</v>
      </c>
      <c r="C212" s="45">
        <v>1971</v>
      </c>
      <c r="D212" s="134">
        <v>5</v>
      </c>
      <c r="E212" s="81">
        <v>2700</v>
      </c>
      <c r="F212" s="123">
        <v>3640892.9</v>
      </c>
      <c r="G212" s="151">
        <v>0</v>
      </c>
      <c r="H212" s="123">
        <v>800</v>
      </c>
      <c r="I212" s="123">
        <f t="shared" si="115"/>
        <v>4949496</v>
      </c>
      <c r="J212" s="145">
        <v>0</v>
      </c>
      <c r="K212" s="145">
        <f t="shared" si="116"/>
        <v>0</v>
      </c>
      <c r="L212" s="123">
        <v>740</v>
      </c>
      <c r="M212" s="123">
        <v>1484861.8</v>
      </c>
      <c r="N212" s="123">
        <v>2600</v>
      </c>
      <c r="O212" s="123">
        <v>6488352</v>
      </c>
      <c r="P212" s="145">
        <v>0</v>
      </c>
      <c r="Q212" s="145">
        <v>0</v>
      </c>
      <c r="R212" s="145">
        <f t="shared" si="119"/>
        <v>16563602.700000001</v>
      </c>
      <c r="S212" s="196"/>
      <c r="T212" s="69"/>
    </row>
    <row r="213" spans="1:20" s="8" customFormat="1" ht="31.9" customHeight="1" x14ac:dyDescent="0.3">
      <c r="A213" s="68">
        <v>15</v>
      </c>
      <c r="B213" s="48" t="s">
        <v>259</v>
      </c>
      <c r="C213" s="45">
        <v>1970</v>
      </c>
      <c r="D213" s="134">
        <v>5</v>
      </c>
      <c r="E213" s="81">
        <v>4361.3</v>
      </c>
      <c r="F213" s="123">
        <v>3512444.7800000003</v>
      </c>
      <c r="G213" s="151">
        <v>0</v>
      </c>
      <c r="H213" s="123">
        <v>1142.7</v>
      </c>
      <c r="I213" s="123">
        <f t="shared" si="115"/>
        <v>7069736.3490000004</v>
      </c>
      <c r="J213" s="145">
        <v>0</v>
      </c>
      <c r="K213" s="145">
        <f t="shared" si="116"/>
        <v>0</v>
      </c>
      <c r="L213" s="123">
        <v>1090.3</v>
      </c>
      <c r="M213" s="145">
        <f>L213*2006.52</f>
        <v>2187708.7560000001</v>
      </c>
      <c r="N213" s="123">
        <v>2969.7</v>
      </c>
      <c r="O213" s="123">
        <v>7405006.3399999999</v>
      </c>
      <c r="P213" s="145">
        <v>0</v>
      </c>
      <c r="Q213" s="145">
        <v>0</v>
      </c>
      <c r="R213" s="145">
        <f t="shared" si="119"/>
        <v>20174896.225000001</v>
      </c>
      <c r="S213" s="196"/>
      <c r="T213" s="69"/>
    </row>
    <row r="214" spans="1:20" s="8" customFormat="1" ht="31.9" customHeight="1" x14ac:dyDescent="0.3">
      <c r="A214" s="68">
        <v>16</v>
      </c>
      <c r="B214" s="48" t="s">
        <v>260</v>
      </c>
      <c r="C214" s="45">
        <v>1970</v>
      </c>
      <c r="D214" s="134">
        <v>5</v>
      </c>
      <c r="E214" s="81">
        <v>4429.5</v>
      </c>
      <c r="F214" s="123">
        <v>3512444.7800000003</v>
      </c>
      <c r="G214" s="151">
        <v>0</v>
      </c>
      <c r="H214" s="147">
        <v>1142.69</v>
      </c>
      <c r="I214" s="123">
        <f t="shared" si="115"/>
        <v>7069674.4802999999</v>
      </c>
      <c r="J214" s="145">
        <v>0</v>
      </c>
      <c r="K214" s="145">
        <f t="shared" si="116"/>
        <v>0</v>
      </c>
      <c r="L214" s="153">
        <v>1090.5</v>
      </c>
      <c r="M214" s="145">
        <f>L214*2006.52</f>
        <v>2188110.06</v>
      </c>
      <c r="N214" s="147">
        <v>2879.16</v>
      </c>
      <c r="O214" s="147">
        <v>7185101.1799999997</v>
      </c>
      <c r="P214" s="145">
        <v>0</v>
      </c>
      <c r="Q214" s="145">
        <v>0</v>
      </c>
      <c r="R214" s="145">
        <f t="shared" si="119"/>
        <v>19955330.500299998</v>
      </c>
      <c r="S214" s="196"/>
      <c r="T214" s="69"/>
    </row>
    <row r="215" spans="1:20" s="8" customFormat="1" ht="31.9" customHeight="1" x14ac:dyDescent="0.3">
      <c r="A215" s="68">
        <v>17</v>
      </c>
      <c r="B215" s="48" t="s">
        <v>261</v>
      </c>
      <c r="C215" s="45">
        <v>1970</v>
      </c>
      <c r="D215" s="134">
        <v>5</v>
      </c>
      <c r="E215" s="81">
        <v>2718.3</v>
      </c>
      <c r="F215" s="123">
        <v>2513443.7799999998</v>
      </c>
      <c r="G215" s="151">
        <v>0</v>
      </c>
      <c r="H215" s="123">
        <v>707.25</v>
      </c>
      <c r="I215" s="123">
        <f t="shared" si="115"/>
        <v>4375663.8075000001</v>
      </c>
      <c r="J215" s="145">
        <v>0</v>
      </c>
      <c r="K215" s="145">
        <f t="shared" si="116"/>
        <v>0</v>
      </c>
      <c r="L215" s="123">
        <v>672.6</v>
      </c>
      <c r="M215" s="145">
        <f>L215*2006.52</f>
        <v>1349585.352</v>
      </c>
      <c r="N215" s="123">
        <v>1871.36</v>
      </c>
      <c r="O215" s="123">
        <v>4670116.13</v>
      </c>
      <c r="P215" s="145">
        <v>0</v>
      </c>
      <c r="Q215" s="145">
        <v>0</v>
      </c>
      <c r="R215" s="145">
        <f t="shared" si="119"/>
        <v>12908809.069500001</v>
      </c>
      <c r="S215" s="196"/>
      <c r="T215" s="69"/>
    </row>
    <row r="216" spans="1:20" s="8" customFormat="1" ht="31.9" customHeight="1" x14ac:dyDescent="0.3">
      <c r="A216" s="68">
        <v>18</v>
      </c>
      <c r="B216" s="48" t="s">
        <v>262</v>
      </c>
      <c r="C216" s="45">
        <v>1970</v>
      </c>
      <c r="D216" s="134">
        <v>5</v>
      </c>
      <c r="E216" s="81">
        <v>2716</v>
      </c>
      <c r="F216" s="123">
        <v>1882135.05</v>
      </c>
      <c r="G216" s="151">
        <v>0</v>
      </c>
      <c r="H216" s="152">
        <v>674.4</v>
      </c>
      <c r="I216" s="123">
        <f t="shared" si="115"/>
        <v>4172425.1279999996</v>
      </c>
      <c r="J216" s="145">
        <v>0</v>
      </c>
      <c r="K216" s="145">
        <f t="shared" si="116"/>
        <v>0</v>
      </c>
      <c r="L216" s="145">
        <v>0</v>
      </c>
      <c r="M216" s="145">
        <f t="shared" ref="M216" si="121">L216*2495.52</f>
        <v>0</v>
      </c>
      <c r="N216" s="123">
        <v>1875.4</v>
      </c>
      <c r="O216" s="121">
        <v>4680098.21</v>
      </c>
      <c r="P216" s="145">
        <v>0</v>
      </c>
      <c r="Q216" s="145">
        <v>0</v>
      </c>
      <c r="R216" s="145">
        <f t="shared" si="119"/>
        <v>10734658.388</v>
      </c>
      <c r="S216" s="196"/>
      <c r="T216" s="69"/>
    </row>
    <row r="217" spans="1:20" s="8" customFormat="1" ht="31.9" customHeight="1" x14ac:dyDescent="0.3">
      <c r="A217" s="68">
        <v>19</v>
      </c>
      <c r="B217" s="48" t="s">
        <v>193</v>
      </c>
      <c r="C217" s="45">
        <v>1937</v>
      </c>
      <c r="D217" s="134">
        <v>3</v>
      </c>
      <c r="E217" s="81">
        <v>1289</v>
      </c>
      <c r="F217" s="123">
        <v>1544135.05</v>
      </c>
      <c r="G217" s="151">
        <v>0</v>
      </c>
      <c r="H217" s="123">
        <v>610</v>
      </c>
      <c r="I217" s="123">
        <f t="shared" si="115"/>
        <v>3773990.6999999997</v>
      </c>
      <c r="J217" s="145">
        <v>0</v>
      </c>
      <c r="K217" s="145">
        <f t="shared" si="116"/>
        <v>0</v>
      </c>
      <c r="L217" s="123">
        <v>91.6</v>
      </c>
      <c r="M217" s="123">
        <v>183801.81</v>
      </c>
      <c r="N217" s="123">
        <v>1042</v>
      </c>
      <c r="O217" s="123">
        <v>2600331.84</v>
      </c>
      <c r="P217" s="145">
        <v>0</v>
      </c>
      <c r="Q217" s="145">
        <v>0</v>
      </c>
      <c r="R217" s="145">
        <f t="shared" si="119"/>
        <v>8102259.3999999994</v>
      </c>
      <c r="S217" s="196"/>
      <c r="T217" s="69"/>
    </row>
    <row r="218" spans="1:20" s="8" customFormat="1" ht="31.9" customHeight="1" x14ac:dyDescent="0.3">
      <c r="A218" s="68">
        <v>20</v>
      </c>
      <c r="B218" s="48" t="s">
        <v>194</v>
      </c>
      <c r="C218" s="45">
        <v>1954</v>
      </c>
      <c r="D218" s="43" t="s">
        <v>42</v>
      </c>
      <c r="E218" s="81">
        <v>452.4</v>
      </c>
      <c r="F218" s="123">
        <v>718081.03</v>
      </c>
      <c r="G218" s="151">
        <v>0</v>
      </c>
      <c r="H218" s="152">
        <v>685</v>
      </c>
      <c r="I218" s="123">
        <f t="shared" si="115"/>
        <v>4238005.95</v>
      </c>
      <c r="J218" s="145">
        <v>0</v>
      </c>
      <c r="K218" s="145">
        <f t="shared" ref="K218:K219" si="122">J218*2495.52</f>
        <v>0</v>
      </c>
      <c r="L218" s="145">
        <v>0</v>
      </c>
      <c r="M218" s="145">
        <f t="shared" ref="M218:M219" si="123">L218*2495.52</f>
        <v>0</v>
      </c>
      <c r="N218" s="152">
        <v>695</v>
      </c>
      <c r="O218" s="152">
        <v>1734386.4</v>
      </c>
      <c r="P218" s="145">
        <v>0</v>
      </c>
      <c r="Q218" s="145">
        <v>0</v>
      </c>
      <c r="R218" s="145">
        <f t="shared" si="119"/>
        <v>6690473.3800000008</v>
      </c>
      <c r="S218" s="196"/>
      <c r="T218" s="69"/>
    </row>
    <row r="219" spans="1:20" s="8" customFormat="1" ht="31.9" customHeight="1" x14ac:dyDescent="0.3">
      <c r="A219" s="68">
        <v>21</v>
      </c>
      <c r="B219" s="48" t="s">
        <v>195</v>
      </c>
      <c r="C219" s="45">
        <v>1958</v>
      </c>
      <c r="D219" s="43" t="s">
        <v>42</v>
      </c>
      <c r="E219" s="81">
        <v>528.70000000000005</v>
      </c>
      <c r="F219" s="123">
        <v>769113.44</v>
      </c>
      <c r="G219" s="151">
        <v>0</v>
      </c>
      <c r="H219" s="152">
        <v>692</v>
      </c>
      <c r="I219" s="123">
        <f t="shared" si="115"/>
        <v>4281314.04</v>
      </c>
      <c r="J219" s="145">
        <v>0</v>
      </c>
      <c r="K219" s="145">
        <f t="shared" si="122"/>
        <v>0</v>
      </c>
      <c r="L219" s="145">
        <v>0</v>
      </c>
      <c r="M219" s="145">
        <f t="shared" si="123"/>
        <v>0</v>
      </c>
      <c r="N219" s="152">
        <v>688</v>
      </c>
      <c r="O219" s="152">
        <v>1716917.76</v>
      </c>
      <c r="P219" s="145">
        <v>0</v>
      </c>
      <c r="Q219" s="145">
        <v>0</v>
      </c>
      <c r="R219" s="145">
        <f t="shared" si="119"/>
        <v>6767345.2400000002</v>
      </c>
      <c r="S219" s="196"/>
      <c r="T219" s="69"/>
    </row>
    <row r="220" spans="1:20" s="8" customFormat="1" ht="31.9" customHeight="1" x14ac:dyDescent="0.3">
      <c r="A220" s="68">
        <v>22</v>
      </c>
      <c r="B220" s="48" t="s">
        <v>338</v>
      </c>
      <c r="C220" s="45">
        <v>1970</v>
      </c>
      <c r="D220" s="43" t="s">
        <v>44</v>
      </c>
      <c r="E220" s="81">
        <v>1271.0999999999999</v>
      </c>
      <c r="F220" s="123">
        <v>842749</v>
      </c>
      <c r="G220" s="151">
        <v>0</v>
      </c>
      <c r="H220" s="152">
        <v>400</v>
      </c>
      <c r="I220" s="123">
        <f t="shared" si="115"/>
        <v>2474748</v>
      </c>
      <c r="J220" s="145">
        <v>0</v>
      </c>
      <c r="K220" s="145">
        <f t="shared" ref="K220" si="124">J220*2495.52</f>
        <v>0</v>
      </c>
      <c r="L220" s="145">
        <v>300</v>
      </c>
      <c r="M220" s="145">
        <v>601971</v>
      </c>
      <c r="N220" s="152">
        <v>750</v>
      </c>
      <c r="O220" s="152">
        <v>1871640</v>
      </c>
      <c r="P220" s="145"/>
      <c r="Q220" s="145"/>
      <c r="R220" s="145">
        <f t="shared" si="119"/>
        <v>5791108</v>
      </c>
      <c r="S220" s="196"/>
      <c r="T220" s="69"/>
    </row>
    <row r="221" spans="1:20" s="8" customFormat="1" ht="31.9" customHeight="1" x14ac:dyDescent="0.3">
      <c r="A221" s="68">
        <v>23</v>
      </c>
      <c r="B221" s="48" t="s">
        <v>321</v>
      </c>
      <c r="C221" s="45">
        <v>1960</v>
      </c>
      <c r="D221" s="43" t="s">
        <v>43</v>
      </c>
      <c r="E221" s="81">
        <v>882.5</v>
      </c>
      <c r="F221" s="123">
        <v>1293373</v>
      </c>
      <c r="G221" s="151"/>
      <c r="H221" s="185">
        <v>578.6</v>
      </c>
      <c r="I221" s="185">
        <v>3891611.53</v>
      </c>
      <c r="J221" s="145"/>
      <c r="K221" s="145"/>
      <c r="L221" s="145"/>
      <c r="M221" s="145"/>
      <c r="N221" s="185">
        <v>734</v>
      </c>
      <c r="O221" s="185">
        <v>1831711.68</v>
      </c>
      <c r="P221" s="145"/>
      <c r="Q221" s="145"/>
      <c r="R221" s="145">
        <f t="shared" si="119"/>
        <v>7016696.209999999</v>
      </c>
      <c r="S221" s="196"/>
      <c r="T221" s="69"/>
    </row>
    <row r="222" spans="1:20" s="7" customFormat="1" ht="31.9" customHeight="1" x14ac:dyDescent="0.3">
      <c r="A222" s="254" t="s">
        <v>112</v>
      </c>
      <c r="B222" s="254"/>
      <c r="C222" s="133" t="s">
        <v>14</v>
      </c>
      <c r="D222" s="133" t="s">
        <v>30</v>
      </c>
      <c r="E222" s="97">
        <f>SUM(E199:E221)</f>
        <v>58787.8</v>
      </c>
      <c r="F222" s="97">
        <f>SUM(F202:F221)</f>
        <v>48473494.267999992</v>
      </c>
      <c r="G222" s="97">
        <f>SUM(G202:G219)</f>
        <v>0</v>
      </c>
      <c r="H222" s="97">
        <f>SUM(H202:H221)</f>
        <v>15179.720000000001</v>
      </c>
      <c r="I222" s="97">
        <f>SUM(I202:I221)</f>
        <v>94226842.824400023</v>
      </c>
      <c r="J222" s="85">
        <f>SUM(J202:J219)</f>
        <v>0</v>
      </c>
      <c r="K222" s="97">
        <f>SUM(K202:K219)</f>
        <v>0</v>
      </c>
      <c r="L222" s="97">
        <f>SUM(L202:L220)</f>
        <v>11052.2</v>
      </c>
      <c r="M222" s="97">
        <f>SUM(M202:M220)</f>
        <v>22909136.135999996</v>
      </c>
      <c r="N222" s="97">
        <f>SUM(N202:N221)</f>
        <v>30601.200000000001</v>
      </c>
      <c r="O222" s="97">
        <f>SUM(O202:O221)</f>
        <v>76812944.770000026</v>
      </c>
      <c r="P222" s="97">
        <f>SUM(P202:P219)</f>
        <v>0</v>
      </c>
      <c r="Q222" s="97">
        <f>SUM(Q202:Q219)</f>
        <v>0</v>
      </c>
      <c r="R222" s="97">
        <f>SUM(R199:R221)</f>
        <v>290539745.85039997</v>
      </c>
      <c r="S222" s="213"/>
      <c r="T222" s="75"/>
    </row>
    <row r="223" spans="1:20" s="7" customFormat="1" ht="31.9" customHeight="1" x14ac:dyDescent="0.3">
      <c r="A223" s="262" t="s">
        <v>28</v>
      </c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4"/>
    </row>
    <row r="224" spans="1:20" s="18" customFormat="1" ht="31.9" customHeight="1" x14ac:dyDescent="0.3">
      <c r="A224" s="30" t="s">
        <v>61</v>
      </c>
      <c r="B224" s="33" t="s">
        <v>267</v>
      </c>
      <c r="C224" s="33">
        <v>1958</v>
      </c>
      <c r="D224" s="78">
        <v>2</v>
      </c>
      <c r="E224" s="62">
        <v>268.2</v>
      </c>
      <c r="F224" s="127">
        <v>0</v>
      </c>
      <c r="G224" s="127">
        <v>0</v>
      </c>
      <c r="H224" s="127">
        <v>194</v>
      </c>
      <c r="I224" s="123">
        <f t="shared" ref="I224:I230" si="125">(H224*6186.87)</f>
        <v>1200252.78</v>
      </c>
      <c r="J224" s="128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127">
        <v>0</v>
      </c>
      <c r="Q224" s="127">
        <v>0</v>
      </c>
      <c r="R224" s="127">
        <f t="shared" ref="R224:R230" si="126">F224+G224+I224+K224+M224+O224+Q224</f>
        <v>1200252.78</v>
      </c>
      <c r="S224" s="196"/>
      <c r="T224" s="69"/>
    </row>
    <row r="225" spans="1:20" s="8" customFormat="1" ht="31.9" customHeight="1" x14ac:dyDescent="0.3">
      <c r="A225" s="30" t="s">
        <v>62</v>
      </c>
      <c r="B225" s="33" t="s">
        <v>268</v>
      </c>
      <c r="C225" s="33">
        <v>1974</v>
      </c>
      <c r="D225" s="78">
        <v>5</v>
      </c>
      <c r="E225" s="62">
        <v>2682.3</v>
      </c>
      <c r="F225" s="127">
        <v>0</v>
      </c>
      <c r="G225" s="127">
        <v>0</v>
      </c>
      <c r="H225" s="127">
        <v>712</v>
      </c>
      <c r="I225" s="123">
        <f t="shared" si="125"/>
        <v>4405051.4399999995</v>
      </c>
      <c r="J225" s="128">
        <v>0</v>
      </c>
      <c r="K225" s="127">
        <v>0</v>
      </c>
      <c r="L225" s="127">
        <v>0</v>
      </c>
      <c r="M225" s="127">
        <v>0</v>
      </c>
      <c r="N225" s="127">
        <v>0</v>
      </c>
      <c r="O225" s="127">
        <v>0</v>
      </c>
      <c r="P225" s="127">
        <v>0</v>
      </c>
      <c r="Q225" s="127">
        <v>0</v>
      </c>
      <c r="R225" s="127">
        <f t="shared" si="126"/>
        <v>4405051.4399999995</v>
      </c>
      <c r="S225" s="196"/>
      <c r="T225" s="69"/>
    </row>
    <row r="226" spans="1:20" s="8" customFormat="1" ht="31.9" customHeight="1" x14ac:dyDescent="0.3">
      <c r="A226" s="30" t="s">
        <v>63</v>
      </c>
      <c r="B226" s="33" t="s">
        <v>269</v>
      </c>
      <c r="C226" s="33">
        <v>1962</v>
      </c>
      <c r="D226" s="134">
        <v>3</v>
      </c>
      <c r="E226" s="62">
        <v>1188.8</v>
      </c>
      <c r="F226" s="128">
        <v>0</v>
      </c>
      <c r="G226" s="127">
        <v>0</v>
      </c>
      <c r="H226" s="127">
        <v>437</v>
      </c>
      <c r="I226" s="123">
        <f t="shared" si="125"/>
        <v>2703662.19</v>
      </c>
      <c r="J226" s="128">
        <v>0</v>
      </c>
      <c r="K226" s="127">
        <v>0</v>
      </c>
      <c r="L226" s="127">
        <v>0</v>
      </c>
      <c r="M226" s="127">
        <v>0</v>
      </c>
      <c r="N226" s="127">
        <v>0</v>
      </c>
      <c r="O226" s="127">
        <v>0</v>
      </c>
      <c r="P226" s="127">
        <v>0</v>
      </c>
      <c r="Q226" s="127">
        <v>0</v>
      </c>
      <c r="R226" s="127">
        <f t="shared" si="126"/>
        <v>2703662.19</v>
      </c>
      <c r="S226" s="196"/>
      <c r="T226" s="69"/>
    </row>
    <row r="227" spans="1:20" s="8" customFormat="1" ht="31.9" customHeight="1" x14ac:dyDescent="0.3">
      <c r="A227" s="30" t="s">
        <v>64</v>
      </c>
      <c r="B227" s="33" t="s">
        <v>272</v>
      </c>
      <c r="C227" s="33">
        <v>1971</v>
      </c>
      <c r="D227" s="134">
        <v>5</v>
      </c>
      <c r="E227" s="62">
        <v>1741.1</v>
      </c>
      <c r="F227" s="128">
        <v>0</v>
      </c>
      <c r="G227" s="127">
        <v>0</v>
      </c>
      <c r="H227" s="127">
        <v>476</v>
      </c>
      <c r="I227" s="123">
        <f t="shared" si="125"/>
        <v>2944950.12</v>
      </c>
      <c r="J227" s="128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127">
        <v>0</v>
      </c>
      <c r="Q227" s="127">
        <v>0</v>
      </c>
      <c r="R227" s="127">
        <f t="shared" si="126"/>
        <v>2944950.12</v>
      </c>
      <c r="S227" s="196"/>
      <c r="T227" s="69"/>
    </row>
    <row r="228" spans="1:20" s="8" customFormat="1" ht="31.9" customHeight="1" x14ac:dyDescent="0.3">
      <c r="A228" s="30" t="s">
        <v>65</v>
      </c>
      <c r="B228" s="33" t="s">
        <v>271</v>
      </c>
      <c r="C228" s="33">
        <v>1967</v>
      </c>
      <c r="D228" s="134">
        <v>5</v>
      </c>
      <c r="E228" s="62">
        <v>1773</v>
      </c>
      <c r="F228" s="128">
        <v>0</v>
      </c>
      <c r="G228" s="127">
        <v>0</v>
      </c>
      <c r="H228" s="127">
        <v>482</v>
      </c>
      <c r="I228" s="123">
        <f t="shared" si="125"/>
        <v>2982071.34</v>
      </c>
      <c r="J228" s="128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127">
        <v>0</v>
      </c>
      <c r="Q228" s="127">
        <v>0</v>
      </c>
      <c r="R228" s="127">
        <f t="shared" si="126"/>
        <v>2982071.34</v>
      </c>
      <c r="S228" s="196"/>
      <c r="T228" s="69"/>
    </row>
    <row r="229" spans="1:20" s="8" customFormat="1" ht="31.9" customHeight="1" x14ac:dyDescent="0.3">
      <c r="A229" s="30" t="s">
        <v>66</v>
      </c>
      <c r="B229" s="33" t="s">
        <v>270</v>
      </c>
      <c r="C229" s="33">
        <v>1967</v>
      </c>
      <c r="D229" s="134">
        <v>5</v>
      </c>
      <c r="E229" s="62">
        <v>3146.7</v>
      </c>
      <c r="F229" s="128">
        <v>0</v>
      </c>
      <c r="G229" s="127">
        <v>0</v>
      </c>
      <c r="H229" s="127">
        <v>835</v>
      </c>
      <c r="I229" s="123">
        <f t="shared" si="125"/>
        <v>5166036.45</v>
      </c>
      <c r="J229" s="128">
        <v>0</v>
      </c>
      <c r="K229" s="127">
        <v>0</v>
      </c>
      <c r="L229" s="127">
        <v>0</v>
      </c>
      <c r="M229" s="127">
        <v>0</v>
      </c>
      <c r="N229" s="127">
        <v>0</v>
      </c>
      <c r="O229" s="127">
        <v>0</v>
      </c>
      <c r="P229" s="127">
        <v>0</v>
      </c>
      <c r="Q229" s="127">
        <v>0</v>
      </c>
      <c r="R229" s="127">
        <f t="shared" si="126"/>
        <v>5166036.45</v>
      </c>
      <c r="S229" s="196"/>
      <c r="T229" s="69"/>
    </row>
    <row r="230" spans="1:20" s="8" customFormat="1" ht="31.9" customHeight="1" x14ac:dyDescent="0.3">
      <c r="A230" s="30" t="s">
        <v>67</v>
      </c>
      <c r="B230" s="33" t="s">
        <v>273</v>
      </c>
      <c r="C230" s="33">
        <v>1969</v>
      </c>
      <c r="D230" s="134">
        <v>5</v>
      </c>
      <c r="E230" s="62">
        <v>3329.7</v>
      </c>
      <c r="F230" s="128">
        <v>0</v>
      </c>
      <c r="G230" s="127">
        <v>0</v>
      </c>
      <c r="H230" s="127">
        <v>855</v>
      </c>
      <c r="I230" s="123">
        <f t="shared" si="125"/>
        <v>5289773.8499999996</v>
      </c>
      <c r="J230" s="128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127">
        <v>0</v>
      </c>
      <c r="Q230" s="127">
        <v>0</v>
      </c>
      <c r="R230" s="127">
        <f t="shared" si="126"/>
        <v>5289773.8499999996</v>
      </c>
      <c r="S230" s="196"/>
      <c r="T230" s="69"/>
    </row>
    <row r="231" spans="1:20" s="7" customFormat="1" ht="43.5" customHeight="1" x14ac:dyDescent="0.3">
      <c r="A231" s="250" t="s">
        <v>32</v>
      </c>
      <c r="B231" s="250"/>
      <c r="C231" s="83" t="s">
        <v>14</v>
      </c>
      <c r="D231" s="83" t="s">
        <v>14</v>
      </c>
      <c r="E231" s="106">
        <f>SUM(E224:E230)</f>
        <v>14129.8</v>
      </c>
      <c r="F231" s="106">
        <f>SUM(F224:F225)</f>
        <v>0</v>
      </c>
      <c r="G231" s="106">
        <f>SUM(G224:G225)</f>
        <v>0</v>
      </c>
      <c r="H231" s="106">
        <f>SUM(H224:H230)</f>
        <v>3991</v>
      </c>
      <c r="I231" s="106">
        <f>SUM(I224:I230)</f>
        <v>24691798.170000002</v>
      </c>
      <c r="J231" s="107">
        <f t="shared" ref="J231:Q231" si="127">SUM(J224:J225)</f>
        <v>0</v>
      </c>
      <c r="K231" s="106">
        <f t="shared" si="127"/>
        <v>0</v>
      </c>
      <c r="L231" s="106">
        <f t="shared" si="127"/>
        <v>0</v>
      </c>
      <c r="M231" s="106">
        <f t="shared" si="127"/>
        <v>0</v>
      </c>
      <c r="N231" s="106">
        <f t="shared" si="127"/>
        <v>0</v>
      </c>
      <c r="O231" s="106">
        <f t="shared" si="127"/>
        <v>0</v>
      </c>
      <c r="P231" s="106">
        <f t="shared" si="127"/>
        <v>0</v>
      </c>
      <c r="Q231" s="106">
        <f t="shared" si="127"/>
        <v>0</v>
      </c>
      <c r="R231" s="106">
        <f>SUM(R224:R230)</f>
        <v>24691798.170000002</v>
      </c>
      <c r="S231" s="213"/>
      <c r="T231" s="75"/>
    </row>
    <row r="232" spans="1:20" s="8" customFormat="1" ht="31.9" customHeight="1" x14ac:dyDescent="0.3">
      <c r="A232" s="262" t="s">
        <v>24</v>
      </c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263"/>
      <c r="T232" s="264"/>
    </row>
    <row r="233" spans="1:20" s="7" customFormat="1" ht="31.9" customHeight="1" x14ac:dyDescent="0.3">
      <c r="A233" s="30" t="s">
        <v>68</v>
      </c>
      <c r="B233" s="48" t="s">
        <v>242</v>
      </c>
      <c r="C233" s="112">
        <v>1990</v>
      </c>
      <c r="D233" s="113" t="s">
        <v>20</v>
      </c>
      <c r="E233" s="114">
        <v>6536.8</v>
      </c>
      <c r="F233" s="66">
        <v>0</v>
      </c>
      <c r="G233" s="62">
        <v>0</v>
      </c>
      <c r="H233" s="154">
        <v>2218</v>
      </c>
      <c r="I233" s="151">
        <f t="shared" ref="I233:I234" si="128">H233*6725.91</f>
        <v>14918068.379999999</v>
      </c>
      <c r="J233" s="151">
        <v>0</v>
      </c>
      <c r="K233" s="151">
        <v>0</v>
      </c>
      <c r="L233" s="151">
        <v>0</v>
      </c>
      <c r="M233" s="151">
        <v>0</v>
      </c>
      <c r="N233" s="151">
        <v>0</v>
      </c>
      <c r="O233" s="151">
        <v>0</v>
      </c>
      <c r="P233" s="151">
        <v>0</v>
      </c>
      <c r="Q233" s="151">
        <v>0</v>
      </c>
      <c r="R233" s="151">
        <f t="shared" ref="R233:R234" si="129">F233+G233+I233+K233+M233+O233+Q233</f>
        <v>14918068.379999999</v>
      </c>
      <c r="S233" s="213"/>
      <c r="T233" s="75"/>
    </row>
    <row r="234" spans="1:20" s="7" customFormat="1" ht="31.9" customHeight="1" x14ac:dyDescent="0.3">
      <c r="A234" s="30" t="s">
        <v>69</v>
      </c>
      <c r="B234" s="47" t="s">
        <v>152</v>
      </c>
      <c r="C234" s="47">
        <v>1978</v>
      </c>
      <c r="D234" s="113" t="s">
        <v>20</v>
      </c>
      <c r="E234" s="86">
        <v>6114</v>
      </c>
      <c r="F234" s="66">
        <v>0</v>
      </c>
      <c r="G234" s="62">
        <v>0</v>
      </c>
      <c r="H234" s="155">
        <v>1140</v>
      </c>
      <c r="I234" s="151">
        <f t="shared" si="128"/>
        <v>7667537.3999999994</v>
      </c>
      <c r="J234" s="151">
        <v>0</v>
      </c>
      <c r="K234" s="151">
        <v>0</v>
      </c>
      <c r="L234" s="151">
        <v>0</v>
      </c>
      <c r="M234" s="151">
        <v>0</v>
      </c>
      <c r="N234" s="151">
        <v>0</v>
      </c>
      <c r="O234" s="151">
        <v>0</v>
      </c>
      <c r="P234" s="151">
        <v>0</v>
      </c>
      <c r="Q234" s="151">
        <v>0</v>
      </c>
      <c r="R234" s="151">
        <f t="shared" si="129"/>
        <v>7667537.3999999994</v>
      </c>
      <c r="S234" s="213"/>
      <c r="T234" s="75"/>
    </row>
    <row r="235" spans="1:20" s="8" customFormat="1" ht="43.5" customHeight="1" x14ac:dyDescent="0.3">
      <c r="A235" s="250" t="s">
        <v>33</v>
      </c>
      <c r="B235" s="250"/>
      <c r="C235" s="101" t="s">
        <v>14</v>
      </c>
      <c r="D235" s="101" t="s">
        <v>14</v>
      </c>
      <c r="E235" s="84">
        <f t="shared" ref="E235:I235" si="130">SUM(E233:E234)</f>
        <v>12650.8</v>
      </c>
      <c r="F235" s="84">
        <f t="shared" si="130"/>
        <v>0</v>
      </c>
      <c r="G235" s="84">
        <f t="shared" si="130"/>
        <v>0</v>
      </c>
      <c r="H235" s="84">
        <f t="shared" si="130"/>
        <v>3358</v>
      </c>
      <c r="I235" s="84">
        <f t="shared" si="130"/>
        <v>22585605.779999997</v>
      </c>
      <c r="J235" s="85">
        <f t="shared" ref="J235:R235" si="131">SUM(J233:J234)</f>
        <v>0</v>
      </c>
      <c r="K235" s="84">
        <f t="shared" si="131"/>
        <v>0</v>
      </c>
      <c r="L235" s="84">
        <f t="shared" si="131"/>
        <v>0</v>
      </c>
      <c r="M235" s="84">
        <f t="shared" si="131"/>
        <v>0</v>
      </c>
      <c r="N235" s="84">
        <f t="shared" si="131"/>
        <v>0</v>
      </c>
      <c r="O235" s="84">
        <f t="shared" si="131"/>
        <v>0</v>
      </c>
      <c r="P235" s="84">
        <f t="shared" si="131"/>
        <v>0</v>
      </c>
      <c r="Q235" s="84">
        <f t="shared" si="131"/>
        <v>0</v>
      </c>
      <c r="R235" s="84">
        <f t="shared" si="131"/>
        <v>22585605.779999997</v>
      </c>
      <c r="S235" s="196"/>
      <c r="T235" s="69"/>
    </row>
    <row r="236" spans="1:20" s="19" customFormat="1" ht="31.9" customHeight="1" x14ac:dyDescent="0.3">
      <c r="A236" s="262" t="s">
        <v>93</v>
      </c>
      <c r="B236" s="263"/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4"/>
    </row>
    <row r="237" spans="1:20" s="19" customFormat="1" ht="31.9" customHeight="1" x14ac:dyDescent="0.3">
      <c r="A237" s="68">
        <v>33</v>
      </c>
      <c r="B237" s="115" t="s">
        <v>350</v>
      </c>
      <c r="C237" s="38">
        <v>1995</v>
      </c>
      <c r="D237" s="38">
        <v>5</v>
      </c>
      <c r="E237" s="51">
        <v>3453.4</v>
      </c>
      <c r="F237" s="66">
        <v>0</v>
      </c>
      <c r="G237" s="62">
        <v>0</v>
      </c>
      <c r="H237" s="50">
        <v>920</v>
      </c>
      <c r="I237" s="65">
        <f>H237*6180.38</f>
        <v>5685949.6000000006</v>
      </c>
      <c r="J237" s="66">
        <v>0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  <c r="Q237" s="62">
        <v>0</v>
      </c>
      <c r="R237" s="62">
        <f t="shared" ref="R237:R245" si="132">SUM(F237,I237,O237,M237,K237)</f>
        <v>5685949.6000000006</v>
      </c>
      <c r="S237" s="214"/>
      <c r="T237" s="77"/>
    </row>
    <row r="238" spans="1:20" s="19" customFormat="1" ht="31.9" customHeight="1" x14ac:dyDescent="0.3">
      <c r="A238" s="68">
        <v>34</v>
      </c>
      <c r="B238" s="115" t="s">
        <v>351</v>
      </c>
      <c r="C238" s="38">
        <v>1998</v>
      </c>
      <c r="D238" s="38">
        <v>5</v>
      </c>
      <c r="E238" s="51">
        <v>3470.6</v>
      </c>
      <c r="F238" s="66">
        <v>0</v>
      </c>
      <c r="G238" s="62">
        <v>0</v>
      </c>
      <c r="H238" s="52">
        <v>842</v>
      </c>
      <c r="I238" s="52">
        <f>H238*6180.38</f>
        <v>5203879.96</v>
      </c>
      <c r="J238" s="66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f t="shared" si="132"/>
        <v>5203879.96</v>
      </c>
      <c r="S238" s="214"/>
      <c r="T238" s="77"/>
    </row>
    <row r="239" spans="1:20" s="8" customFormat="1" ht="31.9" customHeight="1" x14ac:dyDescent="0.3">
      <c r="A239" s="68">
        <v>35</v>
      </c>
      <c r="B239" s="41" t="s">
        <v>352</v>
      </c>
      <c r="C239" s="38">
        <v>1974</v>
      </c>
      <c r="D239" s="38">
        <v>5</v>
      </c>
      <c r="E239" s="51">
        <v>2669</v>
      </c>
      <c r="F239" s="66">
        <v>0</v>
      </c>
      <c r="G239" s="62">
        <v>0</v>
      </c>
      <c r="H239" s="52">
        <v>754</v>
      </c>
      <c r="I239" s="52">
        <f t="shared" ref="I239:I245" si="133">H239*6180.38</f>
        <v>4660006.5200000005</v>
      </c>
      <c r="J239" s="66">
        <v>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  <c r="Q239" s="62">
        <v>0</v>
      </c>
      <c r="R239" s="62">
        <f t="shared" si="132"/>
        <v>4660006.5200000005</v>
      </c>
      <c r="S239" s="196"/>
      <c r="T239" s="69"/>
    </row>
    <row r="240" spans="1:20" s="8" customFormat="1" ht="31.9" customHeight="1" x14ac:dyDescent="0.3">
      <c r="A240" s="68">
        <v>36</v>
      </c>
      <c r="B240" s="41" t="s">
        <v>353</v>
      </c>
      <c r="C240" s="38">
        <v>1979</v>
      </c>
      <c r="D240" s="38">
        <v>5</v>
      </c>
      <c r="E240" s="51">
        <v>3276.9</v>
      </c>
      <c r="F240" s="66">
        <v>0</v>
      </c>
      <c r="G240" s="62">
        <v>0</v>
      </c>
      <c r="H240" s="52">
        <v>745</v>
      </c>
      <c r="I240" s="52">
        <f t="shared" si="133"/>
        <v>4604383.0999999996</v>
      </c>
      <c r="J240" s="66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0</v>
      </c>
      <c r="Q240" s="62">
        <v>0</v>
      </c>
      <c r="R240" s="62">
        <f t="shared" si="132"/>
        <v>4604383.0999999996</v>
      </c>
      <c r="S240" s="196"/>
      <c r="T240" s="69"/>
    </row>
    <row r="241" spans="1:20" s="8" customFormat="1" ht="31.9" customHeight="1" x14ac:dyDescent="0.3">
      <c r="A241" s="68">
        <v>37</v>
      </c>
      <c r="B241" s="41" t="s">
        <v>354</v>
      </c>
      <c r="C241" s="38">
        <v>1984</v>
      </c>
      <c r="D241" s="38">
        <v>5</v>
      </c>
      <c r="E241" s="51">
        <v>3274.1</v>
      </c>
      <c r="F241" s="66">
        <v>0</v>
      </c>
      <c r="G241" s="62">
        <v>0</v>
      </c>
      <c r="H241" s="52">
        <v>1009</v>
      </c>
      <c r="I241" s="52">
        <f t="shared" si="133"/>
        <v>6236003.4199999999</v>
      </c>
      <c r="J241" s="66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0</v>
      </c>
      <c r="Q241" s="62">
        <v>0</v>
      </c>
      <c r="R241" s="62">
        <f t="shared" si="132"/>
        <v>6236003.4199999999</v>
      </c>
      <c r="S241" s="196"/>
      <c r="T241" s="69"/>
    </row>
    <row r="242" spans="1:20" s="8" customFormat="1" ht="41.25" customHeight="1" x14ac:dyDescent="0.3">
      <c r="A242" s="68">
        <v>38</v>
      </c>
      <c r="B242" s="41" t="s">
        <v>355</v>
      </c>
      <c r="C242" s="38">
        <v>1993</v>
      </c>
      <c r="D242" s="38">
        <v>5</v>
      </c>
      <c r="E242" s="51">
        <v>1326.4</v>
      </c>
      <c r="F242" s="66">
        <v>0</v>
      </c>
      <c r="G242" s="62">
        <v>0</v>
      </c>
      <c r="H242" s="52">
        <v>413</v>
      </c>
      <c r="I242" s="52">
        <f t="shared" si="133"/>
        <v>2552496.94</v>
      </c>
      <c r="J242" s="66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  <c r="Q242" s="62">
        <v>0</v>
      </c>
      <c r="R242" s="62">
        <f t="shared" si="132"/>
        <v>2552496.94</v>
      </c>
      <c r="S242" s="196"/>
      <c r="T242" s="69"/>
    </row>
    <row r="243" spans="1:20" s="8" customFormat="1" ht="41.25" customHeight="1" x14ac:dyDescent="0.3">
      <c r="A243" s="68">
        <v>39</v>
      </c>
      <c r="B243" s="41" t="s">
        <v>356</v>
      </c>
      <c r="C243" s="38">
        <v>1980</v>
      </c>
      <c r="D243" s="38">
        <v>5</v>
      </c>
      <c r="E243" s="51">
        <v>4467.3999999999996</v>
      </c>
      <c r="F243" s="66">
        <v>0</v>
      </c>
      <c r="G243" s="62">
        <v>0</v>
      </c>
      <c r="H243" s="52">
        <v>1132</v>
      </c>
      <c r="I243" s="52">
        <f t="shared" si="133"/>
        <v>6996190.1600000001</v>
      </c>
      <c r="J243" s="66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f t="shared" si="132"/>
        <v>6996190.1600000001</v>
      </c>
      <c r="S243" s="196"/>
      <c r="T243" s="69"/>
    </row>
    <row r="244" spans="1:20" s="8" customFormat="1" ht="41.25" customHeight="1" x14ac:dyDescent="0.3">
      <c r="A244" s="68">
        <v>40</v>
      </c>
      <c r="B244" s="41" t="s">
        <v>357</v>
      </c>
      <c r="C244" s="38">
        <v>1974</v>
      </c>
      <c r="D244" s="38">
        <v>5</v>
      </c>
      <c r="E244" s="51">
        <v>2797.2</v>
      </c>
      <c r="F244" s="66">
        <v>0</v>
      </c>
      <c r="G244" s="62">
        <v>0</v>
      </c>
      <c r="H244" s="52">
        <v>810</v>
      </c>
      <c r="I244" s="52">
        <f t="shared" si="133"/>
        <v>5006107.8</v>
      </c>
      <c r="J244" s="66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  <c r="Q244" s="62">
        <v>0</v>
      </c>
      <c r="R244" s="62">
        <f t="shared" si="132"/>
        <v>5006107.8</v>
      </c>
      <c r="S244" s="196"/>
      <c r="T244" s="69"/>
    </row>
    <row r="245" spans="1:20" s="8" customFormat="1" ht="41.25" customHeight="1" x14ac:dyDescent="0.3">
      <c r="A245" s="68">
        <v>41</v>
      </c>
      <c r="B245" s="41" t="s">
        <v>358</v>
      </c>
      <c r="C245" s="38">
        <v>1970</v>
      </c>
      <c r="D245" s="38">
        <v>5</v>
      </c>
      <c r="E245" s="51">
        <v>2581.8000000000002</v>
      </c>
      <c r="F245" s="66">
        <v>0</v>
      </c>
      <c r="G245" s="62">
        <v>0</v>
      </c>
      <c r="H245" s="52">
        <v>1103</v>
      </c>
      <c r="I245" s="52">
        <f t="shared" si="133"/>
        <v>6816959.1399999997</v>
      </c>
      <c r="J245" s="66">
        <v>0</v>
      </c>
      <c r="K245" s="62">
        <v>0</v>
      </c>
      <c r="L245" s="62">
        <v>0</v>
      </c>
      <c r="M245" s="62">
        <v>0</v>
      </c>
      <c r="N245" s="62">
        <v>0</v>
      </c>
      <c r="O245" s="62">
        <v>0</v>
      </c>
      <c r="P245" s="62">
        <v>0</v>
      </c>
      <c r="Q245" s="62">
        <v>0</v>
      </c>
      <c r="R245" s="62">
        <f t="shared" si="132"/>
        <v>6816959.1399999997</v>
      </c>
      <c r="S245" s="196"/>
      <c r="T245" s="69"/>
    </row>
    <row r="246" spans="1:20" s="7" customFormat="1" ht="46.5" customHeight="1" x14ac:dyDescent="0.3">
      <c r="A246" s="253" t="s">
        <v>113</v>
      </c>
      <c r="B246" s="253"/>
      <c r="C246" s="92" t="s">
        <v>14</v>
      </c>
      <c r="D246" s="92" t="s">
        <v>14</v>
      </c>
      <c r="E246" s="84">
        <f>SUM(E237:E245)</f>
        <v>27316.800000000003</v>
      </c>
      <c r="F246" s="84">
        <f t="shared" ref="F246:Q246" si="134">SUM(F239:F245)</f>
        <v>0</v>
      </c>
      <c r="G246" s="84">
        <f t="shared" si="134"/>
        <v>0</v>
      </c>
      <c r="H246" s="84">
        <f>SUM(H237:H245)</f>
        <v>7728</v>
      </c>
      <c r="I246" s="84">
        <f>SUM(I237:I245)</f>
        <v>47761976.640000001</v>
      </c>
      <c r="J246" s="85">
        <f t="shared" si="134"/>
        <v>0</v>
      </c>
      <c r="K246" s="84">
        <f t="shared" si="134"/>
        <v>0</v>
      </c>
      <c r="L246" s="84">
        <f t="shared" si="134"/>
        <v>0</v>
      </c>
      <c r="M246" s="84">
        <f t="shared" si="134"/>
        <v>0</v>
      </c>
      <c r="N246" s="84">
        <f t="shared" si="134"/>
        <v>0</v>
      </c>
      <c r="O246" s="84">
        <f t="shared" si="134"/>
        <v>0</v>
      </c>
      <c r="P246" s="84">
        <f t="shared" si="134"/>
        <v>0</v>
      </c>
      <c r="Q246" s="84">
        <f t="shared" si="134"/>
        <v>0</v>
      </c>
      <c r="R246" s="84">
        <f>SUM(R237:R245)</f>
        <v>47761976.640000001</v>
      </c>
      <c r="S246" s="213"/>
      <c r="T246" s="75"/>
    </row>
    <row r="247" spans="1:20" s="7" customFormat="1" ht="31.9" customHeight="1" x14ac:dyDescent="0.3">
      <c r="A247" s="262" t="s">
        <v>23</v>
      </c>
      <c r="B247" s="263"/>
      <c r="C247" s="263"/>
      <c r="D247" s="263"/>
      <c r="E247" s="263"/>
      <c r="F247" s="263"/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  <c r="Q247" s="263"/>
      <c r="R247" s="263"/>
      <c r="S247" s="263"/>
      <c r="T247" s="264"/>
    </row>
    <row r="248" spans="1:20" s="7" customFormat="1" ht="31.9" customHeight="1" x14ac:dyDescent="0.3">
      <c r="A248" s="30" t="s">
        <v>148</v>
      </c>
      <c r="B248" s="171" t="s">
        <v>312</v>
      </c>
      <c r="C248" s="172">
        <v>1972</v>
      </c>
      <c r="D248" s="35">
        <v>2</v>
      </c>
      <c r="E248" s="57">
        <v>385.3</v>
      </c>
      <c r="F248" s="62">
        <v>0</v>
      </c>
      <c r="G248" s="62">
        <v>0</v>
      </c>
      <c r="H248" s="173">
        <v>429.5</v>
      </c>
      <c r="I248" s="50">
        <v>2654473.21</v>
      </c>
      <c r="J248" s="66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0</v>
      </c>
      <c r="Q248" s="62">
        <v>0</v>
      </c>
      <c r="R248" s="62">
        <f t="shared" ref="R248:R249" si="135">SUM(F248,I248,O248,M248,K248)</f>
        <v>2654473.21</v>
      </c>
      <c r="S248" s="213"/>
      <c r="T248" s="75"/>
    </row>
    <row r="249" spans="1:20" s="7" customFormat="1" ht="31.9" customHeight="1" x14ac:dyDescent="0.3">
      <c r="A249" s="30" t="s">
        <v>149</v>
      </c>
      <c r="B249" s="171" t="s">
        <v>313</v>
      </c>
      <c r="C249" s="172">
        <v>1964</v>
      </c>
      <c r="D249" s="35">
        <v>1</v>
      </c>
      <c r="E249" s="57">
        <v>404.1</v>
      </c>
      <c r="F249" s="62">
        <v>0</v>
      </c>
      <c r="G249" s="62">
        <v>0</v>
      </c>
      <c r="H249" s="173">
        <v>401</v>
      </c>
      <c r="I249" s="50">
        <v>2478332.38</v>
      </c>
      <c r="J249" s="66">
        <v>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0</v>
      </c>
      <c r="R249" s="62">
        <f t="shared" si="135"/>
        <v>2478332.38</v>
      </c>
      <c r="S249" s="213"/>
      <c r="T249" s="75"/>
    </row>
    <row r="250" spans="1:20" s="18" customFormat="1" ht="45" customHeight="1" x14ac:dyDescent="0.3">
      <c r="A250" s="253" t="s">
        <v>34</v>
      </c>
      <c r="B250" s="253"/>
      <c r="C250" s="92" t="s">
        <v>14</v>
      </c>
      <c r="D250" s="92" t="s">
        <v>14</v>
      </c>
      <c r="E250" s="84">
        <f>SUM(E248:E249)</f>
        <v>789.40000000000009</v>
      </c>
      <c r="F250" s="84">
        <f t="shared" ref="F250:Q250" si="136">SUM(F248:F248)</f>
        <v>0</v>
      </c>
      <c r="G250" s="84">
        <f t="shared" si="136"/>
        <v>0</v>
      </c>
      <c r="H250" s="84">
        <f t="shared" si="136"/>
        <v>429.5</v>
      </c>
      <c r="I250" s="84">
        <f>SUM(I248:I249)</f>
        <v>5132805.59</v>
      </c>
      <c r="J250" s="85">
        <f t="shared" si="136"/>
        <v>0</v>
      </c>
      <c r="K250" s="84">
        <f t="shared" si="136"/>
        <v>0</v>
      </c>
      <c r="L250" s="84">
        <f t="shared" si="136"/>
        <v>0</v>
      </c>
      <c r="M250" s="84">
        <f t="shared" si="136"/>
        <v>0</v>
      </c>
      <c r="N250" s="84">
        <f t="shared" si="136"/>
        <v>0</v>
      </c>
      <c r="O250" s="84">
        <f t="shared" si="136"/>
        <v>0</v>
      </c>
      <c r="P250" s="84">
        <f t="shared" si="136"/>
        <v>0</v>
      </c>
      <c r="Q250" s="84">
        <f t="shared" si="136"/>
        <v>0</v>
      </c>
      <c r="R250" s="84">
        <f>SUM(R248:R249)</f>
        <v>5132805.59</v>
      </c>
      <c r="S250" s="196"/>
      <c r="T250" s="69"/>
    </row>
    <row r="251" spans="1:20" s="18" customFormat="1" ht="45" customHeight="1" x14ac:dyDescent="0.3">
      <c r="A251" s="277" t="s">
        <v>116</v>
      </c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9"/>
    </row>
    <row r="252" spans="1:20" s="18" customFormat="1" ht="45" customHeight="1" x14ac:dyDescent="0.3">
      <c r="A252" s="161" t="s">
        <v>151</v>
      </c>
      <c r="B252" s="160" t="s">
        <v>265</v>
      </c>
      <c r="C252" s="44">
        <v>1975</v>
      </c>
      <c r="D252" s="159">
        <v>5</v>
      </c>
      <c r="E252" s="159">
        <v>2609.3000000000002</v>
      </c>
      <c r="F252" s="66">
        <v>0</v>
      </c>
      <c r="G252" s="62">
        <v>0</v>
      </c>
      <c r="H252" s="44">
        <v>820</v>
      </c>
      <c r="I252" s="136">
        <v>3661300</v>
      </c>
      <c r="J252" s="66">
        <v>0</v>
      </c>
      <c r="K252" s="62">
        <v>0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  <c r="Q252" s="62">
        <v>0</v>
      </c>
      <c r="R252" s="137">
        <f t="shared" ref="R252" si="137">SUM(F252+G252+I252+K252+M252+O252+Q252)</f>
        <v>3661300</v>
      </c>
      <c r="S252" s="215"/>
      <c r="T252" s="69"/>
    </row>
    <row r="253" spans="1:20" s="18" customFormat="1" ht="45" customHeight="1" x14ac:dyDescent="0.3">
      <c r="A253" s="161" t="s">
        <v>150</v>
      </c>
      <c r="B253" s="160" t="s">
        <v>314</v>
      </c>
      <c r="C253" s="159">
        <v>1988</v>
      </c>
      <c r="D253" s="159">
        <v>5</v>
      </c>
      <c r="E253" s="159">
        <v>4261.8</v>
      </c>
      <c r="F253" s="66">
        <v>0</v>
      </c>
      <c r="G253" s="62">
        <v>0</v>
      </c>
      <c r="H253" s="44">
        <v>1244</v>
      </c>
      <c r="I253" s="136">
        <v>5554460</v>
      </c>
      <c r="J253" s="66">
        <v>0</v>
      </c>
      <c r="K253" s="62">
        <v>0</v>
      </c>
      <c r="L253" s="62">
        <v>0</v>
      </c>
      <c r="M253" s="62">
        <v>0</v>
      </c>
      <c r="N253" s="62">
        <v>0</v>
      </c>
      <c r="O253" s="62">
        <v>0</v>
      </c>
      <c r="P253" s="62">
        <v>0</v>
      </c>
      <c r="Q253" s="62">
        <v>0</v>
      </c>
      <c r="R253" s="138">
        <f>SUM(F253+G253+I253+K253+M253+O253+Q253)</f>
        <v>5554460</v>
      </c>
      <c r="S253" s="215"/>
      <c r="T253" s="69"/>
    </row>
    <row r="254" spans="1:20" s="18" customFormat="1" ht="45" customHeight="1" x14ac:dyDescent="0.3">
      <c r="A254" s="254" t="s">
        <v>115</v>
      </c>
      <c r="B254" s="282"/>
      <c r="C254" s="156" t="s">
        <v>14</v>
      </c>
      <c r="D254" s="156" t="s">
        <v>14</v>
      </c>
      <c r="E254" s="157">
        <f>SUM(E252:E253)</f>
        <v>6871.1</v>
      </c>
      <c r="F254" s="157">
        <f t="shared" ref="F254:G254" si="138">SUM(F252)</f>
        <v>0</v>
      </c>
      <c r="G254" s="157">
        <f t="shared" si="138"/>
        <v>0</v>
      </c>
      <c r="H254" s="157">
        <f>SUM(H252:H253)</f>
        <v>2064</v>
      </c>
      <c r="I254" s="157">
        <f>SUM(I252:I253)</f>
        <v>9215760</v>
      </c>
      <c r="J254" s="158">
        <f t="shared" ref="J254:Q254" si="139">SUM(J252)</f>
        <v>0</v>
      </c>
      <c r="K254" s="157">
        <f t="shared" si="139"/>
        <v>0</v>
      </c>
      <c r="L254" s="157">
        <f t="shared" si="139"/>
        <v>0</v>
      </c>
      <c r="M254" s="157">
        <f t="shared" si="139"/>
        <v>0</v>
      </c>
      <c r="N254" s="157">
        <f t="shared" si="139"/>
        <v>0</v>
      </c>
      <c r="O254" s="157">
        <f t="shared" si="139"/>
        <v>0</v>
      </c>
      <c r="P254" s="157">
        <f t="shared" si="139"/>
        <v>0</v>
      </c>
      <c r="Q254" s="157">
        <f t="shared" si="139"/>
        <v>0</v>
      </c>
      <c r="R254" s="157">
        <f>SUM(R252:R253)</f>
        <v>9215760</v>
      </c>
      <c r="S254" s="215"/>
      <c r="T254" s="69"/>
    </row>
    <row r="255" spans="1:20" s="8" customFormat="1" ht="31.9" customHeight="1" x14ac:dyDescent="0.3">
      <c r="A255" s="262" t="s">
        <v>15</v>
      </c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  <c r="S255" s="263"/>
      <c r="T255" s="264"/>
    </row>
    <row r="256" spans="1:20" s="8" customFormat="1" ht="39" customHeight="1" x14ac:dyDescent="0.3">
      <c r="A256" s="131">
        <v>46</v>
      </c>
      <c r="B256" s="47" t="s">
        <v>315</v>
      </c>
      <c r="C256" s="46">
        <v>1998</v>
      </c>
      <c r="D256" s="46">
        <v>5</v>
      </c>
      <c r="E256" s="124">
        <v>3012.8</v>
      </c>
      <c r="F256" s="127">
        <v>0</v>
      </c>
      <c r="G256" s="127">
        <v>0</v>
      </c>
      <c r="H256" s="67">
        <v>860</v>
      </c>
      <c r="I256" s="42">
        <f t="shared" ref="I256" si="140">(H256*6186.87)</f>
        <v>5320708.2</v>
      </c>
      <c r="J256" s="128">
        <v>0</v>
      </c>
      <c r="K256" s="127">
        <v>0</v>
      </c>
      <c r="L256" s="127">
        <v>0</v>
      </c>
      <c r="M256" s="127">
        <v>0</v>
      </c>
      <c r="N256" s="127">
        <v>0</v>
      </c>
      <c r="O256" s="127">
        <v>0</v>
      </c>
      <c r="P256" s="127">
        <v>0</v>
      </c>
      <c r="Q256" s="127">
        <v>0</v>
      </c>
      <c r="R256" s="62">
        <f t="shared" ref="R256" si="141">SUM(F256,I256,O256,M256,K256)</f>
        <v>5320708.2</v>
      </c>
      <c r="S256" s="196"/>
      <c r="T256" s="69"/>
    </row>
    <row r="257" spans="1:20" s="8" customFormat="1" ht="43.5" customHeight="1" x14ac:dyDescent="0.3">
      <c r="A257" s="250" t="s">
        <v>35</v>
      </c>
      <c r="B257" s="250"/>
      <c r="C257" s="92" t="s">
        <v>14</v>
      </c>
      <c r="D257" s="92" t="s">
        <v>14</v>
      </c>
      <c r="E257" s="102">
        <f>SUM(E256:E256)</f>
        <v>3012.8</v>
      </c>
      <c r="F257" s="163">
        <f t="shared" ref="F257:Q257" si="142">SUM(F256:F256)</f>
        <v>0</v>
      </c>
      <c r="G257" s="163">
        <f t="shared" si="142"/>
        <v>0</v>
      </c>
      <c r="H257" s="102">
        <f t="shared" si="142"/>
        <v>860</v>
      </c>
      <c r="I257" s="102">
        <f t="shared" si="142"/>
        <v>5320708.2</v>
      </c>
      <c r="J257" s="162">
        <f t="shared" si="142"/>
        <v>0</v>
      </c>
      <c r="K257" s="163">
        <f t="shared" si="142"/>
        <v>0</v>
      </c>
      <c r="L257" s="163">
        <f t="shared" si="142"/>
        <v>0</v>
      </c>
      <c r="M257" s="163">
        <f t="shared" si="142"/>
        <v>0</v>
      </c>
      <c r="N257" s="163">
        <f t="shared" si="142"/>
        <v>0</v>
      </c>
      <c r="O257" s="163">
        <f t="shared" si="142"/>
        <v>0</v>
      </c>
      <c r="P257" s="163">
        <f t="shared" si="142"/>
        <v>0</v>
      </c>
      <c r="Q257" s="163">
        <f t="shared" si="142"/>
        <v>0</v>
      </c>
      <c r="R257" s="102">
        <f>SUM(R256:R256)</f>
        <v>5320708.2</v>
      </c>
      <c r="S257" s="196"/>
      <c r="T257" s="69"/>
    </row>
    <row r="258" spans="1:20" s="8" customFormat="1" ht="31.9" customHeight="1" x14ac:dyDescent="0.3">
      <c r="A258" s="262" t="s">
        <v>16</v>
      </c>
      <c r="B258" s="263"/>
      <c r="C258" s="263"/>
      <c r="D258" s="263"/>
      <c r="E258" s="263"/>
      <c r="F258" s="263"/>
      <c r="G258" s="263"/>
      <c r="H258" s="263"/>
      <c r="I258" s="263"/>
      <c r="J258" s="263"/>
      <c r="K258" s="263"/>
      <c r="L258" s="263"/>
      <c r="M258" s="263"/>
      <c r="N258" s="263"/>
      <c r="O258" s="263"/>
      <c r="P258" s="263"/>
      <c r="Q258" s="263"/>
      <c r="R258" s="263"/>
      <c r="S258" s="263"/>
      <c r="T258" s="264"/>
    </row>
    <row r="259" spans="1:20" s="8" customFormat="1" ht="31.9" customHeight="1" x14ac:dyDescent="0.3">
      <c r="A259" s="30" t="s">
        <v>137</v>
      </c>
      <c r="B259" s="33" t="s">
        <v>135</v>
      </c>
      <c r="C259" s="170">
        <v>1987</v>
      </c>
      <c r="D259" s="80">
        <v>5</v>
      </c>
      <c r="E259" s="62">
        <v>6328.5</v>
      </c>
      <c r="F259" s="66">
        <v>0</v>
      </c>
      <c r="G259" s="62">
        <v>0</v>
      </c>
      <c r="H259" s="62">
        <v>1986</v>
      </c>
      <c r="I259" s="62">
        <f>H259*6725.91</f>
        <v>13357657.26</v>
      </c>
      <c r="J259" s="66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f>N259*2495.52</f>
        <v>0</v>
      </c>
      <c r="P259" s="62">
        <v>0</v>
      </c>
      <c r="Q259" s="62">
        <v>0</v>
      </c>
      <c r="R259" s="62">
        <f t="shared" ref="R259:R260" si="143">F259+G259+I259+K259+M259+O259+Q259</f>
        <v>13357657.26</v>
      </c>
      <c r="S259" s="196"/>
      <c r="T259" s="69"/>
    </row>
    <row r="260" spans="1:20" s="8" customFormat="1" ht="31.9" customHeight="1" x14ac:dyDescent="0.3">
      <c r="A260" s="30" t="s">
        <v>139</v>
      </c>
      <c r="B260" s="33" t="s">
        <v>292</v>
      </c>
      <c r="C260" s="170">
        <v>1967</v>
      </c>
      <c r="D260" s="170">
        <v>2</v>
      </c>
      <c r="E260" s="62">
        <v>640</v>
      </c>
      <c r="F260" s="66">
        <v>0</v>
      </c>
      <c r="G260" s="62">
        <v>0</v>
      </c>
      <c r="H260" s="31">
        <v>524</v>
      </c>
      <c r="I260" s="31">
        <f t="shared" ref="I260" si="144">H260*6725.91</f>
        <v>3524376.84</v>
      </c>
      <c r="J260" s="168">
        <v>0</v>
      </c>
      <c r="K260" s="31">
        <v>0</v>
      </c>
      <c r="L260" s="31">
        <v>0</v>
      </c>
      <c r="M260" s="31">
        <v>0</v>
      </c>
      <c r="N260" s="62">
        <v>0</v>
      </c>
      <c r="O260" s="31">
        <f t="shared" ref="O260" si="145">N260*2495.52</f>
        <v>0</v>
      </c>
      <c r="P260" s="31">
        <v>0</v>
      </c>
      <c r="Q260" s="31">
        <v>0</v>
      </c>
      <c r="R260" s="31">
        <f t="shared" si="143"/>
        <v>3524376.84</v>
      </c>
      <c r="S260" s="196"/>
      <c r="T260" s="69"/>
    </row>
    <row r="261" spans="1:20" s="8" customFormat="1" ht="31.9" customHeight="1" x14ac:dyDescent="0.3">
      <c r="A261" s="254" t="s">
        <v>17</v>
      </c>
      <c r="B261" s="254"/>
      <c r="C261" s="83" t="s">
        <v>14</v>
      </c>
      <c r="D261" s="83" t="s">
        <v>14</v>
      </c>
      <c r="E261" s="84">
        <f>SUM(E259:E260)</f>
        <v>6968.5</v>
      </c>
      <c r="F261" s="84">
        <f t="shared" ref="F261:Q261" si="146">SUM(F259:F259)</f>
        <v>0</v>
      </c>
      <c r="G261" s="84">
        <f t="shared" si="146"/>
        <v>0</v>
      </c>
      <c r="H261" s="84">
        <f>SUM(H259:H260)</f>
        <v>2510</v>
      </c>
      <c r="I261" s="84">
        <f>SUM(I259:I260)</f>
        <v>16882034.100000001</v>
      </c>
      <c r="J261" s="85">
        <f t="shared" si="146"/>
        <v>0</v>
      </c>
      <c r="K261" s="84">
        <f t="shared" si="146"/>
        <v>0</v>
      </c>
      <c r="L261" s="84">
        <f t="shared" si="146"/>
        <v>0</v>
      </c>
      <c r="M261" s="84">
        <f t="shared" si="146"/>
        <v>0</v>
      </c>
      <c r="N261" s="84">
        <f t="shared" si="146"/>
        <v>0</v>
      </c>
      <c r="O261" s="84">
        <f t="shared" si="146"/>
        <v>0</v>
      </c>
      <c r="P261" s="84">
        <f t="shared" si="146"/>
        <v>0</v>
      </c>
      <c r="Q261" s="84">
        <f t="shared" si="146"/>
        <v>0</v>
      </c>
      <c r="R261" s="84">
        <f>SUM(R259:R260)</f>
        <v>16882034.100000001</v>
      </c>
      <c r="S261" s="196"/>
      <c r="T261" s="69"/>
    </row>
    <row r="262" spans="1:20" s="18" customFormat="1" ht="31.9" customHeight="1" x14ac:dyDescent="0.3">
      <c r="A262" s="262" t="s">
        <v>29</v>
      </c>
      <c r="B262" s="263"/>
      <c r="C262" s="263"/>
      <c r="D262" s="263"/>
      <c r="E262" s="263"/>
      <c r="F262" s="263"/>
      <c r="G262" s="263"/>
      <c r="H262" s="263"/>
      <c r="I262" s="263"/>
      <c r="J262" s="263"/>
      <c r="K262" s="263"/>
      <c r="L262" s="263"/>
      <c r="M262" s="263"/>
      <c r="N262" s="263"/>
      <c r="O262" s="263"/>
      <c r="P262" s="263"/>
      <c r="Q262" s="263"/>
      <c r="R262" s="263"/>
      <c r="S262" s="263"/>
      <c r="T262" s="264"/>
    </row>
    <row r="263" spans="1:20" s="10" customFormat="1" ht="31.9" customHeight="1" x14ac:dyDescent="0.3">
      <c r="A263" s="30" t="s">
        <v>138</v>
      </c>
      <c r="B263" s="91" t="s">
        <v>162</v>
      </c>
      <c r="C263" s="98">
        <v>1982</v>
      </c>
      <c r="D263" s="80">
        <v>9</v>
      </c>
      <c r="E263" s="62">
        <v>2446.56</v>
      </c>
      <c r="F263" s="66">
        <v>0</v>
      </c>
      <c r="G263" s="66">
        <v>0</v>
      </c>
      <c r="H263" s="62">
        <v>350</v>
      </c>
      <c r="I263" s="40">
        <f t="shared" ref="I263:I268" si="147">(H263*6186.87)</f>
        <v>2165404.5</v>
      </c>
      <c r="J263" s="66">
        <v>0</v>
      </c>
      <c r="K263" s="66">
        <v>0</v>
      </c>
      <c r="L263" s="66">
        <v>0</v>
      </c>
      <c r="M263" s="66">
        <v>0</v>
      </c>
      <c r="N263" s="66">
        <v>0</v>
      </c>
      <c r="O263" s="66">
        <v>0</v>
      </c>
      <c r="P263" s="66">
        <v>0</v>
      </c>
      <c r="Q263" s="66">
        <v>0</v>
      </c>
      <c r="R263" s="62">
        <f t="shared" ref="R263:R268" si="148">F263+G263+I263+K263+M263+O263+Q263</f>
        <v>2165404.5</v>
      </c>
      <c r="S263" s="216"/>
      <c r="T263" s="76"/>
    </row>
    <row r="264" spans="1:20" s="8" customFormat="1" ht="31.9" customHeight="1" x14ac:dyDescent="0.3">
      <c r="A264" s="30" t="s">
        <v>78</v>
      </c>
      <c r="B264" s="91" t="s">
        <v>316</v>
      </c>
      <c r="C264" s="98">
        <v>1982</v>
      </c>
      <c r="D264" s="37">
        <v>5</v>
      </c>
      <c r="E264" s="62">
        <v>2015.2</v>
      </c>
      <c r="F264" s="66">
        <v>0</v>
      </c>
      <c r="G264" s="66">
        <v>0</v>
      </c>
      <c r="H264" s="62">
        <v>674</v>
      </c>
      <c r="I264" s="40">
        <f t="shared" si="147"/>
        <v>4169950.38</v>
      </c>
      <c r="J264" s="66">
        <v>0</v>
      </c>
      <c r="K264" s="66">
        <v>0</v>
      </c>
      <c r="L264" s="66">
        <v>0</v>
      </c>
      <c r="M264" s="66">
        <v>0</v>
      </c>
      <c r="N264" s="66">
        <v>0</v>
      </c>
      <c r="O264" s="66">
        <v>0</v>
      </c>
      <c r="P264" s="66">
        <v>0</v>
      </c>
      <c r="Q264" s="66">
        <v>0</v>
      </c>
      <c r="R264" s="62">
        <f t="shared" si="148"/>
        <v>4169950.38</v>
      </c>
      <c r="S264" s="196"/>
      <c r="T264" s="69"/>
    </row>
    <row r="265" spans="1:20" s="18" customFormat="1" ht="31.9" customHeight="1" x14ac:dyDescent="0.3">
      <c r="A265" s="30" t="s">
        <v>79</v>
      </c>
      <c r="B265" s="91" t="s">
        <v>204</v>
      </c>
      <c r="C265" s="98">
        <v>1982</v>
      </c>
      <c r="D265" s="37">
        <v>9</v>
      </c>
      <c r="E265" s="62">
        <v>4182.76</v>
      </c>
      <c r="F265" s="66">
        <v>0</v>
      </c>
      <c r="G265" s="66">
        <v>0</v>
      </c>
      <c r="H265" s="62">
        <v>700</v>
      </c>
      <c r="I265" s="40">
        <f t="shared" si="147"/>
        <v>4330809</v>
      </c>
      <c r="J265" s="66">
        <v>0</v>
      </c>
      <c r="K265" s="66">
        <v>0</v>
      </c>
      <c r="L265" s="66">
        <v>0</v>
      </c>
      <c r="M265" s="66">
        <v>0</v>
      </c>
      <c r="N265" s="66">
        <v>0</v>
      </c>
      <c r="O265" s="66">
        <v>0</v>
      </c>
      <c r="P265" s="66">
        <v>0</v>
      </c>
      <c r="Q265" s="66">
        <v>0</v>
      </c>
      <c r="R265" s="62">
        <f t="shared" si="148"/>
        <v>4330809</v>
      </c>
      <c r="S265" s="196"/>
      <c r="T265" s="69"/>
    </row>
    <row r="266" spans="1:20" s="18" customFormat="1" ht="31.9" customHeight="1" x14ac:dyDescent="0.3">
      <c r="A266" s="30" t="s">
        <v>80</v>
      </c>
      <c r="B266" s="91" t="s">
        <v>205</v>
      </c>
      <c r="C266" s="98">
        <v>1983</v>
      </c>
      <c r="D266" s="37">
        <v>9</v>
      </c>
      <c r="E266" s="62">
        <v>4425.8</v>
      </c>
      <c r="F266" s="66">
        <v>0</v>
      </c>
      <c r="G266" s="66">
        <v>0</v>
      </c>
      <c r="H266" s="62">
        <v>700</v>
      </c>
      <c r="I266" s="40">
        <f t="shared" si="147"/>
        <v>4330809</v>
      </c>
      <c r="J266" s="66">
        <v>0</v>
      </c>
      <c r="K266" s="66">
        <v>0</v>
      </c>
      <c r="L266" s="66">
        <v>0</v>
      </c>
      <c r="M266" s="66">
        <v>0</v>
      </c>
      <c r="N266" s="66">
        <v>0</v>
      </c>
      <c r="O266" s="66">
        <v>0</v>
      </c>
      <c r="P266" s="66">
        <v>0</v>
      </c>
      <c r="Q266" s="66">
        <v>0</v>
      </c>
      <c r="R266" s="62">
        <f t="shared" si="148"/>
        <v>4330809</v>
      </c>
      <c r="S266" s="196"/>
      <c r="T266" s="69"/>
    </row>
    <row r="267" spans="1:20" s="18" customFormat="1" ht="31.9" customHeight="1" x14ac:dyDescent="0.3">
      <c r="A267" s="30" t="s">
        <v>140</v>
      </c>
      <c r="B267" s="91" t="s">
        <v>317</v>
      </c>
      <c r="C267" s="98">
        <v>1983</v>
      </c>
      <c r="D267" s="37">
        <v>9</v>
      </c>
      <c r="E267" s="62">
        <v>4501.4399999999996</v>
      </c>
      <c r="F267" s="66">
        <v>0</v>
      </c>
      <c r="G267" s="66">
        <v>0</v>
      </c>
      <c r="H267" s="62">
        <v>700</v>
      </c>
      <c r="I267" s="40">
        <f t="shared" si="147"/>
        <v>4330809</v>
      </c>
      <c r="J267" s="66">
        <v>0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6">
        <v>0</v>
      </c>
      <c r="Q267" s="66">
        <v>0</v>
      </c>
      <c r="R267" s="62">
        <f t="shared" si="148"/>
        <v>4330809</v>
      </c>
      <c r="S267" s="196"/>
      <c r="T267" s="69"/>
    </row>
    <row r="268" spans="1:20" ht="31.9" customHeight="1" x14ac:dyDescent="0.3">
      <c r="A268" s="30" t="s">
        <v>141</v>
      </c>
      <c r="B268" s="91" t="s">
        <v>163</v>
      </c>
      <c r="C268" s="98">
        <v>1970</v>
      </c>
      <c r="D268" s="37">
        <v>5</v>
      </c>
      <c r="E268" s="62">
        <v>2516</v>
      </c>
      <c r="F268" s="66">
        <v>0</v>
      </c>
      <c r="G268" s="66">
        <v>0</v>
      </c>
      <c r="H268" s="62">
        <v>800</v>
      </c>
      <c r="I268" s="40">
        <f t="shared" si="147"/>
        <v>4949496</v>
      </c>
      <c r="J268" s="66">
        <v>0</v>
      </c>
      <c r="K268" s="66">
        <v>0</v>
      </c>
      <c r="L268" s="66">
        <v>0</v>
      </c>
      <c r="M268" s="66">
        <v>0</v>
      </c>
      <c r="N268" s="66">
        <v>0</v>
      </c>
      <c r="O268" s="66">
        <v>0</v>
      </c>
      <c r="P268" s="66">
        <v>0</v>
      </c>
      <c r="Q268" s="66">
        <v>0</v>
      </c>
      <c r="R268" s="62">
        <f t="shared" si="148"/>
        <v>4949496</v>
      </c>
      <c r="S268" s="196"/>
      <c r="T268" s="69"/>
    </row>
    <row r="269" spans="1:20" ht="40.5" customHeight="1" x14ac:dyDescent="0.3">
      <c r="A269" s="250" t="s">
        <v>37</v>
      </c>
      <c r="B269" s="250"/>
      <c r="C269" s="83" t="s">
        <v>14</v>
      </c>
      <c r="D269" s="83" t="s">
        <v>14</v>
      </c>
      <c r="E269" s="84">
        <f>SUM(E263:E268)</f>
        <v>20087.759999999998</v>
      </c>
      <c r="F269" s="84">
        <f t="shared" ref="F269:R269" si="149">SUM(F263:F268)</f>
        <v>0</v>
      </c>
      <c r="G269" s="84">
        <f t="shared" si="149"/>
        <v>0</v>
      </c>
      <c r="H269" s="84">
        <f>SUM(H263:H268)</f>
        <v>3924</v>
      </c>
      <c r="I269" s="84">
        <f>SUM(I263:I268)</f>
        <v>24277277.879999999</v>
      </c>
      <c r="J269" s="85">
        <f t="shared" si="149"/>
        <v>0</v>
      </c>
      <c r="K269" s="84">
        <f t="shared" si="149"/>
        <v>0</v>
      </c>
      <c r="L269" s="84">
        <f t="shared" si="149"/>
        <v>0</v>
      </c>
      <c r="M269" s="84">
        <f t="shared" si="149"/>
        <v>0</v>
      </c>
      <c r="N269" s="84">
        <f t="shared" si="149"/>
        <v>0</v>
      </c>
      <c r="O269" s="84">
        <f t="shared" si="149"/>
        <v>0</v>
      </c>
      <c r="P269" s="84">
        <f t="shared" si="149"/>
        <v>0</v>
      </c>
      <c r="Q269" s="84">
        <f t="shared" si="149"/>
        <v>0</v>
      </c>
      <c r="R269" s="84">
        <f t="shared" si="149"/>
        <v>24277277.879999999</v>
      </c>
      <c r="S269" s="196"/>
      <c r="T269" s="69"/>
    </row>
    <row r="270" spans="1:20" ht="30.75" customHeight="1" x14ac:dyDescent="0.3">
      <c r="A270" s="262" t="s">
        <v>31</v>
      </c>
      <c r="B270" s="263"/>
      <c r="C270" s="263"/>
      <c r="D270" s="263"/>
      <c r="E270" s="263"/>
      <c r="F270" s="263"/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/>
      <c r="S270" s="263"/>
      <c r="T270" s="264"/>
    </row>
    <row r="271" spans="1:20" ht="25.5" customHeight="1" x14ac:dyDescent="0.3">
      <c r="A271" s="63" t="s">
        <v>81</v>
      </c>
      <c r="B271" s="39" t="s">
        <v>337</v>
      </c>
      <c r="C271" s="100">
        <v>1968</v>
      </c>
      <c r="D271" s="30" t="s">
        <v>42</v>
      </c>
      <c r="E271" s="57">
        <v>775.8</v>
      </c>
      <c r="F271" s="66">
        <v>0</v>
      </c>
      <c r="G271" s="66">
        <v>0</v>
      </c>
      <c r="H271" s="62">
        <v>809</v>
      </c>
      <c r="I271" s="40">
        <f t="shared" ref="I271:I272" si="150">(H271*6186.87)</f>
        <v>5005177.83</v>
      </c>
      <c r="J271" s="66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0</v>
      </c>
      <c r="Q271" s="66">
        <v>0</v>
      </c>
      <c r="R271" s="62">
        <f t="shared" ref="R271:R272" si="151">F271+G271+I271+K271+M271+O271+Q271</f>
        <v>5005177.83</v>
      </c>
      <c r="S271" s="196"/>
      <c r="T271" s="69"/>
    </row>
    <row r="272" spans="1:20" ht="25.5" customHeight="1" x14ac:dyDescent="0.3">
      <c r="A272" s="63" t="s">
        <v>82</v>
      </c>
      <c r="B272" s="39" t="s">
        <v>336</v>
      </c>
      <c r="C272" s="33">
        <v>1966</v>
      </c>
      <c r="D272" s="174">
        <v>3</v>
      </c>
      <c r="E272" s="57">
        <v>918.4</v>
      </c>
      <c r="F272" s="66">
        <v>0</v>
      </c>
      <c r="G272" s="66">
        <v>0</v>
      </c>
      <c r="H272" s="62">
        <v>435</v>
      </c>
      <c r="I272" s="40">
        <f t="shared" si="150"/>
        <v>2691288.4499999997</v>
      </c>
      <c r="J272" s="66">
        <v>0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66">
        <v>0</v>
      </c>
      <c r="R272" s="62">
        <f t="shared" si="151"/>
        <v>2691288.4499999997</v>
      </c>
      <c r="S272" s="196"/>
      <c r="T272" s="69"/>
    </row>
    <row r="273" spans="1:20" ht="43.5" customHeight="1" x14ac:dyDescent="0.3">
      <c r="A273" s="250" t="s">
        <v>38</v>
      </c>
      <c r="B273" s="250"/>
      <c r="C273" s="83" t="s">
        <v>14</v>
      </c>
      <c r="D273" s="83" t="s">
        <v>14</v>
      </c>
      <c r="E273" s="84">
        <f>SUM(E271:E272)</f>
        <v>1694.1999999999998</v>
      </c>
      <c r="F273" s="84">
        <f t="shared" ref="F273:Q273" si="152">SUM(F271)</f>
        <v>0</v>
      </c>
      <c r="G273" s="84">
        <f t="shared" si="152"/>
        <v>0</v>
      </c>
      <c r="H273" s="84">
        <f>SUM(H271:H272)</f>
        <v>1244</v>
      </c>
      <c r="I273" s="84">
        <f>SUM(I271:I272)</f>
        <v>7696466.2799999993</v>
      </c>
      <c r="J273" s="85">
        <f t="shared" si="152"/>
        <v>0</v>
      </c>
      <c r="K273" s="84">
        <f t="shared" si="152"/>
        <v>0</v>
      </c>
      <c r="L273" s="84">
        <f t="shared" si="152"/>
        <v>0</v>
      </c>
      <c r="M273" s="84">
        <f t="shared" si="152"/>
        <v>0</v>
      </c>
      <c r="N273" s="84">
        <f t="shared" si="152"/>
        <v>0</v>
      </c>
      <c r="O273" s="84">
        <f t="shared" si="152"/>
        <v>0</v>
      </c>
      <c r="P273" s="84">
        <f t="shared" si="152"/>
        <v>0</v>
      </c>
      <c r="Q273" s="84">
        <f t="shared" si="152"/>
        <v>0</v>
      </c>
      <c r="R273" s="84">
        <f>SUM(R271:R272)</f>
        <v>7696466.2799999993</v>
      </c>
      <c r="S273" s="196"/>
      <c r="T273" s="69"/>
    </row>
    <row r="274" spans="1:20" x14ac:dyDescent="0.3">
      <c r="A274" s="88"/>
      <c r="B274" s="83" t="s">
        <v>121</v>
      </c>
      <c r="C274" s="83" t="s">
        <v>14</v>
      </c>
      <c r="D274" s="83" t="s">
        <v>14</v>
      </c>
      <c r="E274" s="84">
        <f>E273+E269+E261+E257+E250+E246+E235+E231+E222+E254</f>
        <v>152308.96000000002</v>
      </c>
      <c r="F274" s="84">
        <f t="shared" ref="F274:Q274" si="153">F273+F269+F261+F257+F250+F246+F235+F231+F222</f>
        <v>48473494.267999992</v>
      </c>
      <c r="G274" s="84">
        <f t="shared" si="153"/>
        <v>0</v>
      </c>
      <c r="H274" s="84">
        <f t="shared" si="153"/>
        <v>39224.22</v>
      </c>
      <c r="I274" s="84">
        <f>I273+I269+I261+I257+I250+I246+I235+I231+I222</f>
        <v>248575515.46439999</v>
      </c>
      <c r="J274" s="85">
        <f t="shared" si="153"/>
        <v>0</v>
      </c>
      <c r="K274" s="84">
        <f t="shared" si="153"/>
        <v>0</v>
      </c>
      <c r="L274" s="84">
        <f t="shared" si="153"/>
        <v>11052.2</v>
      </c>
      <c r="M274" s="84">
        <f t="shared" si="153"/>
        <v>22909136.135999996</v>
      </c>
      <c r="N274" s="84">
        <f>N273+N269+N261+N257+N250+N246+N235+N231+N222</f>
        <v>30601.200000000001</v>
      </c>
      <c r="O274" s="84">
        <f>O273+O269+O261+O257+O250+O246+O235+O231+O222</f>
        <v>76812944.770000026</v>
      </c>
      <c r="P274" s="84">
        <f t="shared" si="153"/>
        <v>0</v>
      </c>
      <c r="Q274" s="84">
        <f t="shared" si="153"/>
        <v>0</v>
      </c>
      <c r="R274" s="84">
        <f>R273+R269+R261+R257+R250+R246+R235+R231+R222</f>
        <v>444888418.49039996</v>
      </c>
      <c r="S274" s="196"/>
      <c r="T274" s="69"/>
    </row>
    <row r="275" spans="1:20" x14ac:dyDescent="0.3">
      <c r="A275" s="88"/>
      <c r="B275" s="116" t="s">
        <v>122</v>
      </c>
      <c r="C275" s="281"/>
      <c r="D275" s="281"/>
      <c r="E275" s="281"/>
      <c r="F275" s="281"/>
      <c r="G275" s="281"/>
      <c r="H275" s="281"/>
      <c r="I275" s="281"/>
      <c r="J275" s="281"/>
      <c r="K275" s="281"/>
      <c r="L275" s="281"/>
      <c r="M275" s="281"/>
      <c r="N275" s="281"/>
      <c r="O275" s="281"/>
      <c r="P275" s="281"/>
      <c r="Q275" s="281"/>
      <c r="R275" s="132">
        <f>R46+R49+R52++R61+R64+R68+R103+R106+R136+R140+R146+R161+R164+R169+R175+R191+R195+R222+R231+R235+R246+R250+R257+R261+R269+R273+R181+R71</f>
        <v>1259070828.3242002</v>
      </c>
      <c r="S275" s="217">
        <f>SUM(S196,S107)</f>
        <v>45000000</v>
      </c>
      <c r="T275" s="225" t="s">
        <v>326</v>
      </c>
    </row>
    <row r="276" spans="1:20" x14ac:dyDescent="0.3">
      <c r="A276" s="20"/>
      <c r="B276" s="9" t="s">
        <v>332</v>
      </c>
      <c r="C276" s="12"/>
      <c r="D276" s="12"/>
      <c r="E276" s="12"/>
      <c r="F276" s="27"/>
      <c r="G276" s="27"/>
      <c r="H276" s="27"/>
      <c r="I276" s="27"/>
      <c r="J276" s="12"/>
      <c r="K276" s="27"/>
      <c r="L276" s="12"/>
      <c r="M276" s="12"/>
      <c r="N276" s="12"/>
      <c r="O276" s="27"/>
      <c r="P276" s="12"/>
      <c r="Q276" s="12"/>
      <c r="R276" s="27"/>
      <c r="T276" s="276"/>
    </row>
    <row r="277" spans="1:20" ht="27" customHeight="1" x14ac:dyDescent="0.3">
      <c r="A277" s="280" t="s">
        <v>361</v>
      </c>
      <c r="B277" s="280"/>
      <c r="C277" s="280"/>
      <c r="D277" s="280"/>
      <c r="E277" s="280"/>
      <c r="F277" s="280"/>
      <c r="G277" s="280"/>
      <c r="H277" s="280"/>
      <c r="I277" s="280"/>
      <c r="J277" s="280"/>
      <c r="K277" s="280"/>
      <c r="L277" s="280"/>
      <c r="M277" s="280"/>
      <c r="N277" s="280"/>
      <c r="O277" s="280"/>
      <c r="P277" s="280"/>
      <c r="Q277" s="280"/>
      <c r="R277" s="280"/>
      <c r="S277" s="280"/>
      <c r="T277" s="276"/>
    </row>
    <row r="278" spans="1:20" ht="34.5" customHeight="1" x14ac:dyDescent="0.3">
      <c r="A278" s="280"/>
      <c r="B278" s="280"/>
      <c r="C278" s="280"/>
      <c r="D278" s="280"/>
      <c r="E278" s="280"/>
      <c r="F278" s="280"/>
      <c r="G278" s="280"/>
      <c r="H278" s="280"/>
      <c r="I278" s="280"/>
      <c r="J278" s="280"/>
      <c r="K278" s="280"/>
      <c r="L278" s="280"/>
      <c r="M278" s="280"/>
      <c r="N278" s="280"/>
      <c r="O278" s="280"/>
      <c r="P278" s="280"/>
      <c r="Q278" s="280"/>
      <c r="R278" s="280"/>
      <c r="S278" s="280"/>
      <c r="T278" s="276"/>
    </row>
    <row r="279" spans="1:20" ht="10.5" customHeight="1" x14ac:dyDescent="0.3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76"/>
    </row>
    <row r="280" spans="1:20" hidden="1" x14ac:dyDescent="0.3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O280" s="249"/>
      <c r="P280" s="249"/>
      <c r="Q280" s="249"/>
      <c r="R280" s="249"/>
      <c r="S280" s="249"/>
    </row>
  </sheetData>
  <mergeCells count="91">
    <mergeCell ref="T1:T8"/>
    <mergeCell ref="A255:T255"/>
    <mergeCell ref="A258:T258"/>
    <mergeCell ref="A262:T262"/>
    <mergeCell ref="A270:T270"/>
    <mergeCell ref="A176:T176"/>
    <mergeCell ref="A182:T182"/>
    <mergeCell ref="A192:T192"/>
    <mergeCell ref="A197:T197"/>
    <mergeCell ref="A198:T198"/>
    <mergeCell ref="A141:T141"/>
    <mergeCell ref="A147:T147"/>
    <mergeCell ref="A162:T162"/>
    <mergeCell ref="A165:T165"/>
    <mergeCell ref="A170:T170"/>
    <mergeCell ref="A72:T72"/>
    <mergeCell ref="T276:T279"/>
    <mergeCell ref="A223:T223"/>
    <mergeCell ref="A232:T232"/>
    <mergeCell ref="A236:T236"/>
    <mergeCell ref="A247:T247"/>
    <mergeCell ref="A251:T251"/>
    <mergeCell ref="A277:S278"/>
    <mergeCell ref="C275:Q275"/>
    <mergeCell ref="A269:B269"/>
    <mergeCell ref="A254:B254"/>
    <mergeCell ref="T9:T11"/>
    <mergeCell ref="A13:T13"/>
    <mergeCell ref="A14:T14"/>
    <mergeCell ref="S9:S11"/>
    <mergeCell ref="F10:F11"/>
    <mergeCell ref="F9:Q9"/>
    <mergeCell ref="L10:M10"/>
    <mergeCell ref="R9:R11"/>
    <mergeCell ref="A12:B12"/>
    <mergeCell ref="A196:B196"/>
    <mergeCell ref="A181:B181"/>
    <mergeCell ref="A107:B107"/>
    <mergeCell ref="A106:B106"/>
    <mergeCell ref="A68:B68"/>
    <mergeCell ref="A103:B103"/>
    <mergeCell ref="A175:B175"/>
    <mergeCell ref="A195:B195"/>
    <mergeCell ref="A104:T104"/>
    <mergeCell ref="A108:T108"/>
    <mergeCell ref="A109:T109"/>
    <mergeCell ref="A137:T137"/>
    <mergeCell ref="A52:B52"/>
    <mergeCell ref="A46:B46"/>
    <mergeCell ref="A146:B146"/>
    <mergeCell ref="A140:B140"/>
    <mergeCell ref="A136:B136"/>
    <mergeCell ref="A47:T47"/>
    <mergeCell ref="A50:T50"/>
    <mergeCell ref="A53:T53"/>
    <mergeCell ref="A62:T62"/>
    <mergeCell ref="A65:T65"/>
    <mergeCell ref="A69:T69"/>
    <mergeCell ref="A64:B64"/>
    <mergeCell ref="A61:B61"/>
    <mergeCell ref="A49:B49"/>
    <mergeCell ref="M1:R1"/>
    <mergeCell ref="M2:R2"/>
    <mergeCell ref="N10:O10"/>
    <mergeCell ref="P10:Q10"/>
    <mergeCell ref="M3:R3"/>
    <mergeCell ref="A7:R7"/>
    <mergeCell ref="G10:G11"/>
    <mergeCell ref="H10:I10"/>
    <mergeCell ref="J10:K10"/>
    <mergeCell ref="B9:B11"/>
    <mergeCell ref="D9:D11"/>
    <mergeCell ref="C9:C11"/>
    <mergeCell ref="E9:E11"/>
    <mergeCell ref="A9:A11"/>
    <mergeCell ref="S1:S8"/>
    <mergeCell ref="H6:J6"/>
    <mergeCell ref="A164:B164"/>
    <mergeCell ref="A71:B71"/>
    <mergeCell ref="A279:S280"/>
    <mergeCell ref="A169:B169"/>
    <mergeCell ref="A191:B191"/>
    <mergeCell ref="A161:B161"/>
    <mergeCell ref="A222:B222"/>
    <mergeCell ref="A231:B231"/>
    <mergeCell ref="A273:B273"/>
    <mergeCell ref="A235:B235"/>
    <mergeCell ref="A250:B250"/>
    <mergeCell ref="A257:B257"/>
    <mergeCell ref="A261:B261"/>
    <mergeCell ref="A246:B246"/>
  </mergeCells>
  <phoneticPr fontId="12" type="noConversion"/>
  <pageMargins left="0.31496062992125984" right="0.31496062992125984" top="0.55118110236220474" bottom="0.39370078740157483" header="0.31496062992125984" footer="0"/>
  <pageSetup paperSize="9" scale="33" fitToHeight="0" orientation="landscape" useFirstPageNumber="1" r:id="rId1"/>
  <headerFooter differentFirst="1">
    <oddHeader>&amp;C&amp;P</oddHeader>
  </headerFooter>
  <rowBreaks count="5" manualBreakCount="5">
    <brk id="46" max="19" man="1"/>
    <brk id="95" max="19" man="1"/>
    <brk id="144" max="19" man="1"/>
    <brk id="188" max="19" man="1"/>
    <brk id="23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2023-2025</vt:lpstr>
      <vt:lpstr>'2023-2025'!Область_печати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Baksanova</cp:lastModifiedBy>
  <cp:lastPrinted>2023-12-28T13:48:55Z</cp:lastPrinted>
  <dcterms:created xsi:type="dcterms:W3CDTF">2018-01-10T14:54:55Z</dcterms:created>
  <dcterms:modified xsi:type="dcterms:W3CDTF">2024-01-09T11:38:02Z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